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Bs\public\nsk\PRIVATE\Иванюкова Вероника\БУФЕР\"/>
    </mc:Choice>
  </mc:AlternateContent>
  <xr:revisionPtr revIDLastSave="0" documentId="8_{27CEA20F-2B86-47A1-9699-1C958436BCAD}" xr6:coauthVersionLast="45" xr6:coauthVersionMax="45" xr10:uidLastSave="{00000000-0000-0000-0000-000000000000}"/>
  <bookViews>
    <workbookView xWindow="-120" yWindow="-120" windowWidth="29040" windowHeight="17640" tabRatio="500" xr2:uid="{00000000-000D-0000-FFFF-FFFF00000000}"/>
  </bookViews>
  <sheets>
    <sheet name="прайс реле и терморегуляторы" sheetId="1" r:id="rId1"/>
    <sheet name="Лист1" sheetId="2" state="hidden" r:id="rId2"/>
  </sheets>
  <definedNames>
    <definedName name="Z_15D4EF5D_3FF5_4265_ABF1_CC5190A9C226_.wvu.Cols" localSheetId="1">Лист1!$G:$G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65" i="2" l="1"/>
  <c r="C63" i="2"/>
  <c r="C61" i="2"/>
  <c r="C59" i="2"/>
  <c r="C57" i="2"/>
  <c r="C56" i="2"/>
  <c r="C55" i="2"/>
  <c r="C54" i="2"/>
  <c r="C52" i="2"/>
  <c r="C51" i="2"/>
  <c r="C49" i="2"/>
  <c r="C48" i="2"/>
  <c r="C46" i="2"/>
  <c r="C45" i="2"/>
  <c r="C44" i="2"/>
  <c r="C43" i="2"/>
  <c r="C42" i="2"/>
  <c r="C40" i="2"/>
  <c r="C39" i="2"/>
  <c r="C38" i="2"/>
  <c r="C36" i="2"/>
  <c r="C33" i="2"/>
  <c r="C32" i="2"/>
  <c r="C31" i="2"/>
  <c r="C30" i="2"/>
  <c r="C28" i="2"/>
  <c r="C27" i="2"/>
  <c r="C26" i="2"/>
  <c r="C25" i="2"/>
  <c r="C24" i="2"/>
  <c r="C23" i="2"/>
  <c r="C21" i="2"/>
  <c r="C20" i="2"/>
  <c r="C18" i="2"/>
  <c r="C17" i="2"/>
  <c r="C16" i="2"/>
  <c r="C15" i="2"/>
  <c r="C14" i="2"/>
  <c r="I88" i="1"/>
  <c r="I85" i="1"/>
  <c r="I84" i="1"/>
  <c r="I81" i="1"/>
  <c r="I79" i="1"/>
  <c r="I77" i="1"/>
  <c r="I76" i="1"/>
  <c r="I74" i="1"/>
  <c r="I73" i="1"/>
  <c r="I71" i="1"/>
  <c r="I70" i="1"/>
  <c r="I68" i="1"/>
  <c r="I67" i="1"/>
  <c r="I64" i="1"/>
  <c r="I63" i="1"/>
  <c r="I61" i="1"/>
  <c r="I60" i="1"/>
  <c r="I58" i="1"/>
  <c r="I57" i="1"/>
  <c r="I56" i="1"/>
  <c r="I55" i="1"/>
  <c r="I53" i="1"/>
  <c r="I52" i="1"/>
  <c r="I51" i="1"/>
  <c r="I50" i="1"/>
  <c r="I49" i="1"/>
  <c r="I48" i="1"/>
  <c r="I45" i="1"/>
  <c r="I44" i="1"/>
  <c r="I43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4" i="1"/>
  <c r="I23" i="1"/>
  <c r="I22" i="1"/>
  <c r="I21" i="1"/>
  <c r="I20" i="1"/>
  <c r="I19" i="1"/>
  <c r="I18" i="1"/>
  <c r="I17" i="1"/>
  <c r="I16" i="1"/>
  <c r="I15" i="1"/>
  <c r="I14" i="1"/>
  <c r="I13" i="1"/>
  <c r="K7" i="1"/>
  <c r="K6" i="1"/>
  <c r="K1" i="1" l="1"/>
  <c r="K2" i="1"/>
  <c r="K4" i="1" l="1"/>
</calcChain>
</file>

<file path=xl/sharedStrings.xml><?xml version="1.0" encoding="utf-8"?>
<sst xmlns="http://schemas.openxmlformats.org/spreadsheetml/2006/main" count="440" uniqueCount="279">
  <si>
    <r>
      <rPr>
        <sz val="16"/>
        <color rgb="FF404040"/>
        <rFont val="Stapel Medium"/>
        <charset val="1"/>
      </rPr>
      <t xml:space="preserve">Заявка на поставку </t>
    </r>
    <r>
      <rPr>
        <sz val="10"/>
        <color rgb="FF7F7F7F"/>
        <rFont val="Onest"/>
        <charset val="1"/>
      </rPr>
      <t>|</t>
    </r>
    <r>
      <rPr>
        <sz val="16"/>
        <color rgb="FF7F7F7F"/>
        <rFont val="Stapel Medium"/>
        <charset val="1"/>
      </rPr>
      <t xml:space="preserve"> </t>
    </r>
    <r>
      <rPr>
        <sz val="10"/>
        <color rgb="FF7F7F7F"/>
        <rFont val="Onest"/>
        <charset val="1"/>
      </rPr>
      <t>Цены указаны в рос. рублях с учётом НДС на 01.09.2024 г</t>
    </r>
  </si>
  <si>
    <t>Сумма заявки РРЦ</t>
  </si>
  <si>
    <t>Сумма заявки дилер</t>
  </si>
  <si>
    <t>Пелишенко Анна</t>
  </si>
  <si>
    <t>Скидка партнера реле, %</t>
  </si>
  <si>
    <t xml:space="preserve">Менеджер по продажам производителя Welrok
+7 (967) 555-79-49 (внутр. 9003) | 
</t>
  </si>
  <si>
    <t xml:space="preserve">                                 </t>
  </si>
  <si>
    <t>Aктуальный       
розничный 
прайс</t>
  </si>
  <si>
    <t xml:space="preserve">Маржинальность реле, % </t>
  </si>
  <si>
    <t>Скидка партнера регуляторы, %</t>
  </si>
  <si>
    <r>
      <rPr>
        <b/>
        <sz val="12"/>
        <color rgb="FF595959"/>
        <rFont val="Onest"/>
        <charset val="1"/>
      </rPr>
      <t xml:space="preserve">Техническая поддержка
</t>
    </r>
    <r>
      <rPr>
        <sz val="10"/>
        <color rgb="FF595959"/>
        <rFont val="Onest"/>
        <charset val="1"/>
      </rPr>
      <t xml:space="preserve"> +7 (967) 555-49-89</t>
    </r>
  </si>
  <si>
    <t xml:space="preserve">Маржинальность регуляторы, % </t>
  </si>
  <si>
    <t>Дата заявки</t>
  </si>
  <si>
    <t xml:space="preserve">Реле напряжения </t>
  </si>
  <si>
    <t>Наименование</t>
  </si>
  <si>
    <t>Штрих-код</t>
  </si>
  <si>
    <t>Внешний вид</t>
  </si>
  <si>
    <t>Инструкция PDF
(сканируйте)</t>
  </si>
  <si>
    <t>Ток, мощность, 
диапазон измерения</t>
  </si>
  <si>
    <t>Краткое описание и преимущества</t>
  </si>
  <si>
    <t>Гарантия</t>
  </si>
  <si>
    <t>Цена, руб</t>
  </si>
  <si>
    <t>Кол-во 
к заказу</t>
  </si>
  <si>
    <t>Дилер</t>
  </si>
  <si>
    <t>Розница</t>
  </si>
  <si>
    <t>Welrok D2-63 bk</t>
  </si>
  <si>
    <t>63 А (max 80 A), 
13 900 ВА</t>
  </si>
  <si>
    <r>
      <rPr>
        <sz val="10"/>
        <color rgb="FF595959"/>
        <rFont val="Onest"/>
        <charset val="1"/>
      </rPr>
      <t xml:space="preserve">Защита оборудования </t>
    </r>
    <r>
      <rPr>
        <b/>
        <sz val="10"/>
        <color rgb="FF595959"/>
        <rFont val="Onest"/>
        <charset val="1"/>
      </rPr>
      <t xml:space="preserve">от повышенного, пониженного напряжения и от обрыва нуля
</t>
    </r>
    <r>
      <rPr>
        <sz val="10"/>
        <color rgb="FF595959"/>
        <rFont val="Onest"/>
        <charset val="1"/>
      </rPr>
      <t xml:space="preserve">
 • Скорость срабатывания не более 0,03 сек.
 • Точные измерения с алгоритмом TrueRMS
 • Защита от частых срабатываний по пределу
 • Регулируемый гистерезис для уменьшения отключений 
 • Задержка включения нагрузки для защиты холодильной техники
 • Профессиональная модель отключения. Не отключает оборудование при безопасных по величине и длительности отклонениях напряжения
 • Журнал на 100 аварий для анализа сети     
 • Коррекция показаний на экране  
 • Регулировка яркости экрана в соответствии с местом установки 
 • Энергонезависимая память для настроек и журнала аварий
 • Защита от перегрева. Отключает оборудование, если температура внутри корпуса превысила 80 °С  
 • Блокировка кнопок для защиты настроек реле</t>
    </r>
  </si>
  <si>
    <t>10 лет</t>
  </si>
  <si>
    <t>Welrok D2-32</t>
  </si>
  <si>
    <t xml:space="preserve">32 А (max 40 A), 
7 000 ВА </t>
  </si>
  <si>
    <t>Welrok D2-40</t>
  </si>
  <si>
    <t xml:space="preserve">40 А (max 50 A), 
8 800 ВА </t>
  </si>
  <si>
    <t>Welrok D2-50</t>
  </si>
  <si>
    <t>50 А (max 60 A), 
11 000 ВА</t>
  </si>
  <si>
    <t>Welrok D2-63</t>
  </si>
  <si>
    <t>Welrok D2-32 red</t>
  </si>
  <si>
    <t>Welrok D2-40 red</t>
  </si>
  <si>
    <t>Welrok D2-50 red</t>
  </si>
  <si>
    <t>Welrok D2-63 red</t>
  </si>
  <si>
    <t>Welrok PR bk</t>
  </si>
  <si>
    <t>16 А, 
3 000 ВА</t>
  </si>
  <si>
    <r>
      <rPr>
        <sz val="10"/>
        <color rgb="FF595959"/>
        <rFont val="Onest"/>
        <charset val="1"/>
      </rPr>
      <t>Защита бытовой техники</t>
    </r>
    <r>
      <rPr>
        <b/>
        <sz val="10"/>
        <color rgb="FF595959"/>
        <rFont val="Onest"/>
        <charset val="1"/>
      </rPr>
      <t xml:space="preserve"> от отклонений напряжения в сети, когда невозможно установить реле в щит
</t>
    </r>
    <r>
      <rPr>
        <sz val="10"/>
        <color rgb="FF595959"/>
        <rFont val="Onest"/>
        <charset val="1"/>
      </rPr>
      <t xml:space="preserve">
 Преимущества модели включают в себя преимущества Welrok D2, а также:   
 • Включение нагрузки при переходе синусоиды напряжения близко к нулю
 • Отключение нагрузки кнопкой</t>
    </r>
  </si>
  <si>
    <t>Welrok PR</t>
  </si>
  <si>
    <t>Welrok PR red</t>
  </si>
  <si>
    <t>С контролем тока</t>
  </si>
  <si>
    <t>Welrok VI-63 bk</t>
  </si>
  <si>
    <r>
      <rPr>
        <sz val="10"/>
        <color rgb="FF595959"/>
        <rFont val="Onest"/>
        <charset val="1"/>
      </rPr>
      <t xml:space="preserve">Защита оборудования </t>
    </r>
    <r>
      <rPr>
        <b/>
        <sz val="10"/>
        <color rgb="FF595959"/>
        <rFont val="Onest"/>
        <charset val="1"/>
      </rPr>
      <t xml:space="preserve">от отклонений напряжения в сети, обрыва нуля и превышения тока или полной мощности
 </t>
    </r>
    <r>
      <rPr>
        <sz val="10"/>
        <color rgb="FF595959"/>
        <rFont val="Onest"/>
        <charset val="1"/>
      </rPr>
      <t>Преимущества модели включают в себя преимущества Welrok D2, а также:
 • Защита от частых срабатываний не только по пределу напряжения, а и по пределу тока или мощности
 • Задержка отключения нагрузки при превышении тока или мощности
 • Расширенные настройки защиты по току</t>
    </r>
  </si>
  <si>
    <t>Welrok VI-32</t>
  </si>
  <si>
    <t>Welrok VI-40</t>
  </si>
  <si>
    <t>40 А (max 50 A), 
8 800 ВА</t>
  </si>
  <si>
    <t>Welrok VI-50</t>
  </si>
  <si>
    <t>Welrok VI-63</t>
  </si>
  <si>
    <t>Welrok VI-32 red</t>
  </si>
  <si>
    <t>Welrok VI-40 red</t>
  </si>
  <si>
    <t>Welrok VI-50 red</t>
  </si>
  <si>
    <t>Welrok VI-63 red</t>
  </si>
  <si>
    <t>Welrok VIP-63 bk</t>
  </si>
  <si>
    <r>
      <rPr>
        <sz val="10"/>
        <color rgb="FF595959"/>
        <rFont val="Onest"/>
        <charset val="1"/>
      </rPr>
      <t xml:space="preserve">Защита оборудования </t>
    </r>
    <r>
      <rPr>
        <b/>
        <sz val="10"/>
        <color rgb="FF595959"/>
        <rFont val="Onest"/>
        <charset val="1"/>
      </rPr>
      <t xml:space="preserve">от отклонений напряжения в сети, обрыва нуля и превышения тока или полной мощности
</t>
    </r>
    <r>
      <rPr>
        <sz val="10"/>
        <color rgb="FF595959"/>
        <rFont val="Onest"/>
        <charset val="1"/>
      </rPr>
      <t xml:space="preserve">
 Преимущества модели включают в себя преимущества Welrok D2, а также:
 • Защита от частых срабатываний не только по пределу напряжения, а и по пределу тока или мощности
 • Задержка отключения нагрузки при превышении тока или мощности
 • Расширенные настройки защиты по току
 • Удобство контроля параметров за счет трех экранов</t>
    </r>
  </si>
  <si>
    <t>Welrok VIP-40</t>
  </si>
  <si>
    <t>Welrok VIP-50</t>
  </si>
  <si>
    <t>Welrok VIP-63</t>
  </si>
  <si>
    <t>Welrok VIP-40 red</t>
  </si>
  <si>
    <t>Welrok VIP-50 red</t>
  </si>
  <si>
    <t>4660251140328</t>
  </si>
  <si>
    <t>Welrok VIP-63 red</t>
  </si>
  <si>
    <t>Вольтметр, вольтамперметр</t>
  </si>
  <si>
    <t>Welrok U1 red</t>
  </si>
  <si>
    <r>
      <rPr>
        <b/>
        <sz val="10"/>
        <color rgb="FF595959"/>
        <rFont val="Onest"/>
        <charset val="1"/>
      </rPr>
      <t xml:space="preserve">Измерение напряжения в сети
</t>
    </r>
    <r>
      <rPr>
        <sz val="10"/>
        <color rgb="FF595959"/>
        <rFont val="Onest"/>
        <charset val="1"/>
      </rPr>
      <t xml:space="preserve"> • Журнал на 100 значений для оценки качества сети
 • Коррекция показаний на экранах  
 • Регулировка яркости экрана в соответствии с местом установки 
 • Блокировка кнопок для защиты настроек</t>
    </r>
  </si>
  <si>
    <t>Welrok UI-1</t>
  </si>
  <si>
    <r>
      <rPr>
        <b/>
        <sz val="10"/>
        <color rgb="FF595959"/>
        <rFont val="Onest"/>
        <charset val="1"/>
      </rPr>
      <t xml:space="preserve">Измерение напряжения, тока, полной мощности
</t>
    </r>
    <r>
      <rPr>
        <sz val="10"/>
        <color rgb="FF595959"/>
        <rFont val="Onest"/>
        <charset val="1"/>
      </rPr>
      <t>Преимущества модели включают в себя преимущества Welrok U1, а также:
 • Задержка записи в журнал при превышении предела тока. Необходимо для компенсации пуска мощного оборудования</t>
    </r>
  </si>
  <si>
    <t>Welrok UI-1 red</t>
  </si>
  <si>
    <t xml:space="preserve">Терморегуляторы </t>
  </si>
  <si>
    <t>Для теплого пола</t>
  </si>
  <si>
    <t>Welrok az bk</t>
  </si>
  <si>
    <t>16 А, 
3000 ВА,
5…45  °С</t>
  </si>
  <si>
    <r>
      <rPr>
        <b/>
        <sz val="10"/>
        <color rgb="FF595959"/>
        <rFont val="Onest"/>
        <charset val="1"/>
      </rPr>
      <t xml:space="preserve">Умное управление нагревом через Wi-Fi
</t>
    </r>
    <r>
      <rPr>
        <sz val="10"/>
        <color rgb="FF595959"/>
        <rFont val="Onest"/>
        <charset val="1"/>
      </rPr>
      <t xml:space="preserve"> • Мобильное и web приложения Welrok
 • Геозонирование для максимальной экономии   
 • Голосовое управление с Яндекс Алисой
 • Расписание нагрева. До 16 температурных периодов на каждый день
 • Возможность интеграции с Умным домом
 • Подробная статистика в кВт-часах и валюте для анализа расходов и изменения графика нагрева
 • Предоставление доступа на просмотр или управление настройками, чтобы создавать комфорт всей семьей
• Функции: Отъезд, Предпрогрев
• Регулируемая яркость экрана
• Защита от перегрева
• Возможность продолжить работу в случае повреждения датчика</t>
    </r>
  </si>
  <si>
    <t>5 лет</t>
  </si>
  <si>
    <t>Welrok az</t>
  </si>
  <si>
    <t>Welrok оz bk</t>
  </si>
  <si>
    <t>Welrok оz</t>
  </si>
  <si>
    <t>Welrok pro bk</t>
  </si>
  <si>
    <t>16 А, 
3000 ВА,
пол 5..60 °С, 
возд. 5…35 °С</t>
  </si>
  <si>
    <r>
      <rPr>
        <b/>
        <sz val="10"/>
        <color rgb="FF595959"/>
        <rFont val="Onest"/>
        <charset val="1"/>
      </rPr>
      <t xml:space="preserve">Недельный программатор </t>
    </r>
    <r>
      <rPr>
        <sz val="10"/>
        <color rgb="FF595959"/>
        <rFont val="Onest"/>
        <charset val="1"/>
      </rPr>
      <t>экономит до 50 % на нагреве 
 • Индивидуальная программа нагрева на неделю
 • Функции: Открытое окно, Отъезд, Предпрогрев
 • Статистика энергопотребления
 • Регулируемая яркость экрана 
 • Защита от перегрева</t>
    </r>
  </si>
  <si>
    <t>Welrok pro</t>
  </si>
  <si>
    <t>Welrok lis bk</t>
  </si>
  <si>
    <t>16 А, 
3000 ВА,
5…40  °С</t>
  </si>
  <si>
    <r>
      <rPr>
        <b/>
        <sz val="10"/>
        <color rgb="FF595959"/>
        <rFont val="Onest"/>
        <charset val="1"/>
      </rPr>
      <t>Цифровой с сенсорными кнопками</t>
    </r>
    <r>
      <rPr>
        <sz val="10"/>
        <color rgb="FF595959"/>
        <rFont val="Onest"/>
        <charset val="1"/>
      </rPr>
      <t xml:space="preserve"> терморегулятор
 • Функция Отъезд: отключит нагрев на период до 4-х суток 
 • Счетчик времени работы нагрузки
 • Яркость экрана снижается до 30 %
 • Блокировка кнопок
 • Защита от перегрева
 • Возможность продолжить работу в случае повреждения датчика</t>
    </r>
  </si>
  <si>
    <t xml:space="preserve">Welrok lis </t>
  </si>
  <si>
    <t>Welrok st bk</t>
  </si>
  <si>
    <r>
      <rPr>
        <b/>
        <sz val="10"/>
        <color rgb="FF595959"/>
        <rFont val="Onest"/>
        <charset val="1"/>
      </rPr>
      <t>Цифровой с индикацией температуры</t>
    </r>
    <r>
      <rPr>
        <sz val="10"/>
        <color rgb="FF595959"/>
        <rFont val="Onest"/>
        <charset val="1"/>
      </rPr>
      <t xml:space="preserve"> терморегулятор
 • Яркость экрана снижается до 30 %
 • Блокировка кнопок
 • Защита от перегрева
 • Возможность продолжить работу в случае повреждения датчика за счет аварийного режима работы</t>
    </r>
  </si>
  <si>
    <t>Welrok st</t>
  </si>
  <si>
    <t>16 А, 
3000 ВА,
пол 5…40 °C</t>
  </si>
  <si>
    <t>Welrok mex bk</t>
  </si>
  <si>
    <t>16 А, 
3000 ВА,
10…40  °С</t>
  </si>
  <si>
    <r>
      <rPr>
        <b/>
        <sz val="10"/>
        <color rgb="FF595959"/>
        <rFont val="Onest"/>
        <charset val="1"/>
      </rPr>
      <t xml:space="preserve">Механический с тумблером включения </t>
    </r>
    <r>
      <rPr>
        <sz val="10"/>
        <color rgb="FF595959"/>
        <rFont val="Onest"/>
        <charset val="1"/>
      </rPr>
      <t>терморегулятор
 • Простая и надежная конструкция
 • Можно выключать нагрев тумблером, не меняя температуры</t>
    </r>
  </si>
  <si>
    <t>Welrok mex</t>
  </si>
  <si>
    <t>16 А, 
3000 ВА,
пол 10…40 °C</t>
  </si>
  <si>
    <t>Welrok rtp bk</t>
  </si>
  <si>
    <r>
      <rPr>
        <b/>
        <sz val="10"/>
        <color rgb="FF595959"/>
        <rFont val="Onest"/>
        <charset val="1"/>
      </rPr>
      <t xml:space="preserve">Механический доступный </t>
    </r>
    <r>
      <rPr>
        <sz val="10"/>
        <color rgb="FF595959"/>
        <rFont val="Onest"/>
        <charset val="1"/>
      </rPr>
      <t>терморегулятор
 • Простая и надежная конструкция
 • Выключатель совмещен с ручкой регулировки температуры</t>
    </r>
  </si>
  <si>
    <t>Welrok rtp</t>
  </si>
  <si>
    <t>Для обогревателей</t>
  </si>
  <si>
    <t>Welrok pro bk
(без датчика пола)</t>
  </si>
  <si>
    <t>16 А, 
3000 ВА, 
возд. 5…35 °С</t>
  </si>
  <si>
    <r>
      <rPr>
        <b/>
        <sz val="10"/>
        <color rgb="FF595959"/>
        <rFont val="Onest"/>
        <charset val="1"/>
      </rPr>
      <t>Недельный программатор</t>
    </r>
    <r>
      <rPr>
        <sz val="10"/>
        <color rgb="FF595959"/>
        <rFont val="Onest"/>
        <charset val="1"/>
      </rPr>
      <t xml:space="preserve"> с встроенным датчиком температуры воздуха экономит до 50 % на нагреве 
Преимущества модели включают в себя преимущества Welrok pro</t>
    </r>
  </si>
  <si>
    <t>Welrok pro
(без датчика пола)</t>
  </si>
  <si>
    <t>16 А, 
3000 ВА, 
5…35  °С</t>
  </si>
  <si>
    <t>Welrok vt bk</t>
  </si>
  <si>
    <t>16 А, 
3000 ВА,
0…35  °С</t>
  </si>
  <si>
    <r>
      <rPr>
        <b/>
        <sz val="10"/>
        <color rgb="FF595959"/>
        <rFont val="Onest"/>
        <charset val="1"/>
      </rPr>
      <t>Цифровой с индикацией температуры</t>
    </r>
    <r>
      <rPr>
        <sz val="10"/>
        <color rgb="FF595959"/>
        <rFont val="Onest"/>
        <charset val="1"/>
      </rPr>
      <t xml:space="preserve"> терморегулятор с встроенным датчиком температуры воздуха
 • Коррекция для точного измерения температуры встроенным датчиком
 • Яркость экрана снижается до 30 %
 • Блокировка кнопок
 • Защита от перегрева</t>
    </r>
  </si>
  <si>
    <t xml:space="preserve">Welrok vt </t>
  </si>
  <si>
    <t>Welrok rol bk</t>
  </si>
  <si>
    <r>
      <rPr>
        <b/>
        <sz val="10"/>
        <color rgb="FF595959"/>
        <rFont val="Onest"/>
        <charset val="1"/>
      </rPr>
      <t xml:space="preserve">Механический доступный </t>
    </r>
    <r>
      <rPr>
        <sz val="10"/>
        <color rgb="FF595959"/>
        <rFont val="Onest"/>
        <charset val="1"/>
      </rPr>
      <t>с встроенным датчиком температуры 
 • Коррекция для точного измерения температуры встроенным датчиком
 • Защита от перегрева
 • Защита от частых переключений силового реле
 • Включения нагрузки максимально близко к моменту перехода синусоиды напряжения через ноль</t>
    </r>
  </si>
  <si>
    <t>Welrok rol</t>
  </si>
  <si>
    <t>16 А, 
3000 ВА, 
0…35  °С</t>
  </si>
  <si>
    <t>Welrok pt bk</t>
  </si>
  <si>
    <t>16 А, 
3000 ВА,
0…30  °С</t>
  </si>
  <si>
    <r>
      <rPr>
        <b/>
        <sz val="10"/>
        <color rgb="FF595959"/>
        <rFont val="Onest"/>
        <charset val="1"/>
      </rPr>
      <t xml:space="preserve">Цифровой с индикацией температуры в розетку </t>
    </r>
    <r>
      <rPr>
        <sz val="10"/>
        <color rgb="FF595959"/>
        <rFont val="Onest"/>
        <charset val="1"/>
      </rPr>
      <t>дополнительно</t>
    </r>
    <r>
      <rPr>
        <b/>
        <sz val="10"/>
        <color rgb="FF595959"/>
        <rFont val="Onest"/>
        <charset val="1"/>
      </rPr>
      <t xml:space="preserve"> </t>
    </r>
    <r>
      <rPr>
        <sz val="10"/>
        <color rgb="FF595959"/>
        <rFont val="Onest"/>
        <charset val="1"/>
      </rPr>
      <t>экономит на обогреве благодаря расширенному функционалу
 • Функция Отъезд: до 4-х суток поддержит экономную температуру
 • Счетчик потребления в кВт-часах для анализа расходов на обогрев
 • Регулируемая яркость экрана 
 • Блокировка кнопок
 • Защита от перегрева 
 • Защита от частых переключений силового реле
 • Возможность продолжить работу в случае повреждения датчика за счет аварийного режима работы</t>
    </r>
  </si>
  <si>
    <t>Welrok pt</t>
  </si>
  <si>
    <t>16 А, 
3000 ВА, 
0…30  °С</t>
  </si>
  <si>
    <t>Welrok pt red</t>
  </si>
  <si>
    <t>Welrok pt 2m red</t>
  </si>
  <si>
    <t>Для снеготаяния</t>
  </si>
  <si>
    <t>Welrok kt bk</t>
  </si>
  <si>
    <t>16 А, 3000 ВА,
0…10 °С, 
-20…-1 °С</t>
  </si>
  <si>
    <r>
      <rPr>
        <b/>
        <sz val="10"/>
        <color rgb="FF595959"/>
        <rFont val="Onest"/>
        <charset val="1"/>
      </rPr>
      <t xml:space="preserve">Удобный при использовании для обогрева крыльца 
</t>
    </r>
    <r>
      <rPr>
        <sz val="10"/>
        <color rgb="FF595959"/>
        <rFont val="Onest"/>
        <charset val="1"/>
      </rPr>
      <t xml:space="preserve">
 • Яркость экрана снижается до 30 %
 • Блокировка кнопок
 • Защита от перегрева
 • Защита от частых переключений силового реле
 • Возможность продолжить работу в случае повреждения датчика за счет аварийного режима работы</t>
    </r>
  </si>
  <si>
    <t>Welrok kt</t>
  </si>
  <si>
    <t xml:space="preserve">16 А, 3000 ВА,
0…10 °С, 
-20…-1 °С
</t>
  </si>
  <si>
    <r>
      <rPr>
        <sz val="12"/>
        <color rgb="FFFFFFFF"/>
        <rFont val="Stapel Medium"/>
        <charset val="1"/>
      </rPr>
      <t>Датчики температуры</t>
    </r>
    <r>
      <rPr>
        <sz val="10"/>
        <color rgb="FFFFFFFF"/>
        <rFont val="Stapel Medium"/>
        <charset val="1"/>
      </rPr>
      <t xml:space="preserve"> (входит в комплект терморегуляторов для теплого пола и можно приобрести отдельно)</t>
    </r>
  </si>
  <si>
    <t>Welrok R10-3</t>
  </si>
  <si>
    <t>аналоговый датчик 
NTC терморезистор 10 кОм при 25 °С
-30…90 °С</t>
  </si>
  <si>
    <r>
      <rPr>
        <b/>
        <sz val="10"/>
        <color rgb="FF595959"/>
        <rFont val="Onest"/>
        <charset val="1"/>
      </rPr>
      <t xml:space="preserve">Аналоговый датчик температуры
</t>
    </r>
    <r>
      <rPr>
        <sz val="10"/>
        <color rgb="FF595959"/>
        <rFont val="Onest"/>
        <charset val="1"/>
      </rPr>
      <t xml:space="preserve"> • Ширина датчика 7,1 мм, длина - 15,1 мм 
 • Длина соединительного провода датчика 3 м</t>
    </r>
  </si>
  <si>
    <t>Рекламные 
материалы 
Welrok</t>
  </si>
  <si>
    <t xml:space="preserve">Марина Ткаченко </t>
  </si>
  <si>
    <t>DS Electronics</t>
  </si>
  <si>
    <t>04136, Украина, г. Киев</t>
  </si>
  <si>
    <t>(044) 485-15-01</t>
  </si>
  <si>
    <t>(050) 446-29-03</t>
  </si>
  <si>
    <t>https://ds-electronics.com.ua</t>
  </si>
  <si>
    <t>скидка</t>
  </si>
  <si>
    <t>(067) 464-68-29</t>
  </si>
  <si>
    <t>Инструкции и техническое описание на сайте</t>
  </si>
  <si>
    <t>Прайс-лист</t>
  </si>
  <si>
    <t>skype: marinat2009</t>
  </si>
  <si>
    <t>Цены действительны с 01.04.21, указаны с учетом НДС</t>
  </si>
  <si>
    <t>marinat.dse@gmail.com</t>
  </si>
  <si>
    <t>Вид</t>
  </si>
  <si>
    <t>Модель</t>
  </si>
  <si>
    <t>Цена, грн</t>
  </si>
  <si>
    <t>Датчик температуры</t>
  </si>
  <si>
    <t>Мощность, ток</t>
  </si>
  <si>
    <t>Описание</t>
  </si>
  <si>
    <t>Wi-Fi терморегуляторы:</t>
  </si>
  <si>
    <t>sx</t>
  </si>
  <si>
    <t>пол 5..45 °С, R10-3м</t>
  </si>
  <si>
    <t>16 А, 3000 ВА</t>
  </si>
  <si>
    <r>
      <rPr>
        <sz val="8"/>
        <color rgb="FF000000"/>
        <rFont val="Montserrat"/>
        <charset val="1"/>
      </rPr>
      <t>белый</t>
    </r>
    <r>
      <rPr>
        <i/>
        <sz val="8"/>
        <color rgb="FF000000"/>
        <rFont val="Montserrat"/>
        <charset val="1"/>
      </rPr>
      <t xml:space="preserve"> </t>
    </r>
    <r>
      <rPr>
        <sz val="8"/>
        <color rgb="FF000000"/>
        <rFont val="Montserrat"/>
        <charset val="1"/>
      </rPr>
      <t>4820120221200
слон. кость 4820120221231</t>
    </r>
  </si>
  <si>
    <t>— расписание до 16 периодов на каждый день;
— графики потребления в деньгах и кВт-часах (выбор валюты, поддержка многотарифности);
— групповое управление несколькими регуляторами, как одним;
— предоставление доступа другим пользователям;
— функции: Отъезд, Предпрогрев и Открытое окно, термозащита;
— работа оффлай в случае плохого интерент-соединения;
— возможность подключения к Умному дому.</t>
  </si>
  <si>
    <t>sx unic</t>
  </si>
  <si>
    <t>белый 4820120221200
слон. кость 4820120221231</t>
  </si>
  <si>
    <t>Цена апреля</t>
  </si>
  <si>
    <t>ax</t>
  </si>
  <si>
    <t>белый 4820120221132
слон. кость 4820120221149</t>
  </si>
  <si>
    <t>ax unic</t>
  </si>
  <si>
    <t>bx</t>
  </si>
  <si>
    <t>пол 5..45 °С, R10-4м</t>
  </si>
  <si>
    <t>32 А, 7000 ВА</t>
  </si>
  <si>
    <t>Недельный программатор</t>
  </si>
  <si>
    <t>pro</t>
  </si>
  <si>
    <t>пол 5..60 °С
воздух 5…35 °С</t>
  </si>
  <si>
    <t>белый 4820120220111
слон. кость 4820120220906</t>
  </si>
  <si>
    <t>— расписание: 5 периодов на будни и 2 на выходные; термозащита
— Отъезд, Предпрогрев и Открытое окно; 
— статистика энергопотребления в кВт-часах.</t>
  </si>
  <si>
    <t>pro unic</t>
  </si>
  <si>
    <t>Цифровой с индикацией температуры</t>
  </si>
  <si>
    <t>s</t>
  </si>
  <si>
    <t>пол 5…40 °C, R10-3</t>
  </si>
  <si>
    <r>
      <rPr>
        <sz val="8"/>
        <color rgb="FF000000"/>
        <rFont val="Montserrat"/>
        <charset val="1"/>
      </rPr>
      <t>белый</t>
    </r>
    <r>
      <rPr>
        <i/>
        <sz val="8"/>
        <color rgb="FF000000"/>
        <rFont val="Montserrat"/>
        <charset val="1"/>
      </rPr>
      <t xml:space="preserve"> </t>
    </r>
    <r>
      <rPr>
        <sz val="8"/>
        <color rgb="FF000000"/>
        <rFont val="Montserrat"/>
        <charset val="1"/>
      </rPr>
      <t>4820120221170
слон. кость 4820120221187</t>
    </r>
  </si>
  <si>
    <t>— регулировка яркости цифр (ночной режим);
— таймер на включение нагрева до 4 суток;
— счетчик времени работы нагрузки;
— блокировка кнопок, термозащита, поправка.</t>
  </si>
  <si>
    <t>s unic</t>
  </si>
  <si>
    <t>белый 4820120221170
слон. кость 4820120221187</t>
  </si>
  <si>
    <t>st</t>
  </si>
  <si>
    <t>белый 4820120220029
слон. кость 4820120220364</t>
  </si>
  <si>
    <t>— базовая модель с индикациией температуры;
— блокировка кнопок, термозащита;  
— поправка температуры на экране.</t>
  </si>
  <si>
    <t>st unic</t>
  </si>
  <si>
    <t>b</t>
  </si>
  <si>
    <t>пол 5…40 °C, R10-4</t>
  </si>
  <si>
    <t>— таймер на включение нагрева до 4 суток;
— для теплых полов бОльшой мощности;
— счетчик времени работы нагрузки;
— блокировка кнопок, термозащита, поправка.</t>
  </si>
  <si>
    <t>k2</t>
  </si>
  <si>
    <t>пол -9…+99 °C, D18-4 (2 шт.)</t>
  </si>
  <si>
    <t>2х16 А, 2х3000 ВА</t>
  </si>
  <si>
    <t>— управление двумя зонами нагрева или охлаждения;
— термозащита;
— гистерезис 1–30 °С.</t>
  </si>
  <si>
    <t>Механическая базовая модель</t>
  </si>
  <si>
    <t>mex</t>
  </si>
  <si>
    <t>пол 10…40 °C, R10-3</t>
  </si>
  <si>
    <t>белый 4820120220104
слон. кость 4820120220340</t>
  </si>
  <si>
    <t>— тумблер включения-выключения;
— фиксирующий механизм под колесиком, которым можно заблокировать управление.</t>
  </si>
  <si>
    <t>mex unic</t>
  </si>
  <si>
    <t>rtp</t>
  </si>
  <si>
    <t xml:space="preserve">белый 4820120220180
слон. кость </t>
  </si>
  <si>
    <t>— бюджетная модель;
— все управление с помощью одной ручки;
— отсутствие сложных комплектующих.</t>
  </si>
  <si>
    <t>rtp unic</t>
  </si>
  <si>
    <t>Для инфракрасных панелей и конвекторов:</t>
  </si>
  <si>
    <t>Wi-Fi терморегулятор</t>
  </si>
  <si>
    <t>rzx</t>
  </si>
  <si>
    <t>воздух  5…35 °С, встроен</t>
  </si>
  <si>
    <t>— расписание до 16 периодов на каждый день;
— графики потребления в деньгах и кВт-часах;
— все возможности описаны выше в моделях terneo sx, ax, bx.</t>
  </si>
  <si>
    <t>pro *</t>
  </si>
  <si>
    <t>воздух 5…35 °С, встроен</t>
  </si>
  <si>
    <t>pro unic *</t>
  </si>
  <si>
    <t>pro-z</t>
  </si>
  <si>
    <t>воздух 0…30 °С, встроен</t>
  </si>
  <si>
    <t>Цифровой</t>
  </si>
  <si>
    <t>srz</t>
  </si>
  <si>
    <t xml:space="preserve"> воздух 0…30 °С, встроен</t>
  </si>
  <si>
    <t>— более компактный в сравнении с terneo rz;
— регулировка яркости цифр (ночной режим);
— 2 режима: нагрев и охлаждение;
— таймер на включение до 4 суток;
— счетчик времени работы нагрузки;
— блокировка управления, термозащита;
— поправка температуры на экране.</t>
  </si>
  <si>
    <t>srz red (красная индикация)</t>
  </si>
  <si>
    <t>rz</t>
  </si>
  <si>
    <t>— 2 режима: нагрев и охлаждение;
— таймер на включение до 4 суток;
— счетчик времени работы нагрузки;
— блокировка управления, термозащита;
— поправка температуры на экране.</t>
  </si>
  <si>
    <t xml:space="preserve">vt </t>
  </si>
  <si>
    <t>белый  4820120220036
слон. кость 4820120220890</t>
  </si>
  <si>
    <t xml:space="preserve">— защита от частых переключений;
— блокировка управления, термозащита;
— поправка температуры на экране. </t>
  </si>
  <si>
    <t>vt unic</t>
  </si>
  <si>
    <t>воздух 0…35  °С, встроен</t>
  </si>
  <si>
    <t>Механический</t>
  </si>
  <si>
    <t>rol</t>
  </si>
  <si>
    <t>белый  4820120220098
слон. кость 4820120220494</t>
  </si>
  <si>
    <t>— бюджетная модель;
— термозащита;
— защита от частых переключений.</t>
  </si>
  <si>
    <t>rol unic</t>
  </si>
  <si>
    <t>Для электрических котлов:</t>
  </si>
  <si>
    <t>rk</t>
  </si>
  <si>
    <t xml:space="preserve"> −55...+125 °С, D18-4 </t>
  </si>
  <si>
    <t>32 А, 7000 ВА,</t>
  </si>
  <si>
    <t>— универсальный для котла, систем нагрева или защиты водопровода от замерзания;
— гистерезис 0,5–25 °С, термозащита.</t>
  </si>
  <si>
    <t>BeeRT</t>
  </si>
  <si>
    <t>подача и обратка 5…85 °С,
D18-4  в термоусадке</t>
  </si>
  <si>
    <t>2 х 16 А, 2 х 3000 ВА</t>
  </si>
  <si>
    <t xml:space="preserve">— 2 датчика (обратка и подача);
— управление циркуляционным насосом;
— работа с программатором температуры.  </t>
  </si>
  <si>
    <t>Для систем снеготаяния:</t>
  </si>
  <si>
    <t>sneg c датчиком осадков</t>
  </si>
  <si>
    <t>воздух 0…10 °С / -20…-1 °С, R10-4 , датчик осадков OSA</t>
  </si>
  <si>
    <t xml:space="preserve">— нагрев включен, когда температура находится между верхним и нижним пределами и датчик осадков определил наличие осадков;
— эффективная и экономная работа системы благодаря работе по 2 датчикам; 
— термозащита, поправка температуры.
— счетчик времени работы нагрузки. </t>
  </si>
  <si>
    <t>sn</t>
  </si>
  <si>
    <t>воздух 0…10 °С / -20…-1 °С, R10-4</t>
  </si>
  <si>
    <t xml:space="preserve">— нагрев включен, когда температура находится между верхним и нижним пределами;
— термозащита, поправка температуры.
— счетчик времени работы нагрузки. </t>
  </si>
  <si>
    <t>kt</t>
  </si>
  <si>
    <t>воздух 0…10 °С / -20…-1 °С, R10-3</t>
  </si>
  <si>
    <t>белый  4820120220944
слон. кость 4820120220951</t>
  </si>
  <si>
    <t>— управление снеготаянием на крыльце;
— блокировка кнопок, термозащита;  
— поправка температуры на экране.</t>
  </si>
  <si>
    <t>kt unic</t>
  </si>
  <si>
    <t>Для систем охлаждения и вентиляции:</t>
  </si>
  <si>
    <t>xd</t>
  </si>
  <si>
    <t xml:space="preserve">воздух  −55...+125 °С, 
D18-4 </t>
  </si>
  <si>
    <t>— управления холодильниками, кондиционерами и вентиляцией;
— термозащита, работа цифровым и аналоговым датчиками.</t>
  </si>
  <si>
    <t>Для инкубаторов:</t>
  </si>
  <si>
    <t>eg</t>
  </si>
  <si>
    <t>воздух 34…39 °С / встроен</t>
  </si>
  <si>
    <t>2,3 А,  500 ВА</t>
  </si>
  <si>
    <t>— точность поддержания температуры внутри инкубатора достигает 0,02 °С; 
— звуковая сигнализация критического отклонения температуры.</t>
  </si>
  <si>
    <t>Монтажные элементы:</t>
  </si>
  <si>
    <t>Адаптер terneo</t>
  </si>
  <si>
    <t>85 х 81 х 28,5 мм</t>
  </si>
  <si>
    <t>белый  4820120221668
слон. кость 4820120221675</t>
  </si>
  <si>
    <t>— для накладного монтажа терморегуляторов terneo в оригинальной рамке terneo.</t>
  </si>
  <si>
    <r>
      <rPr>
        <b/>
        <sz val="10"/>
        <color rgb="FF000000"/>
        <rFont val="Montserrat, Arial"/>
        <charset val="1"/>
      </rPr>
      <t xml:space="preserve">Датчики:                      </t>
    </r>
    <r>
      <rPr>
        <sz val="7"/>
        <color rgb="FF000000"/>
        <rFont val="Montserrat, Arial"/>
        <charset val="1"/>
      </rPr>
      <t>датчик входит в комплект терморегулятора, но при необходимости  их можно приобрести отдельно</t>
    </r>
  </si>
  <si>
    <t>R10-3</t>
  </si>
  <si>
    <t>длина провода 3 м</t>
  </si>
  <si>
    <t>Аналоговый датчик температуры, сопротивление 10 кОм. Диапазон измеряемых температур:-30...+90 °С.</t>
  </si>
  <si>
    <t xml:space="preserve">R10-4 </t>
  </si>
  <si>
    <t>длина провода 4 м</t>
  </si>
  <si>
    <t>D18-3</t>
  </si>
  <si>
    <t>Цифровой датчик температуры DS18B20. Диапазон измеряемых температур: -55...+125 °С. Габаритные размеры датчика: 8 мм (диаметр), 23 мм (длина)</t>
  </si>
  <si>
    <t>D18-4</t>
  </si>
  <si>
    <r>
      <rPr>
        <sz val="9"/>
        <color rgb="FF000000"/>
        <rFont val="Montserrat"/>
        <charset val="1"/>
      </rPr>
      <t>D18-4</t>
    </r>
    <r>
      <rPr>
        <sz val="7"/>
        <color rgb="FF000000"/>
        <rFont val="Montserrat"/>
        <charset val="1"/>
      </rPr>
      <t xml:space="preserve"> в термоус.</t>
    </r>
  </si>
  <si>
    <t>модели «__ unic» комплектуются рамкой Unica Basic</t>
  </si>
  <si>
    <r>
      <rPr>
        <b/>
        <sz val="9"/>
        <color rgb="FFFF0000"/>
        <rFont val="Montserrat, Arial"/>
        <charset val="1"/>
      </rPr>
      <t>2 вида рамок в комплекте на выбор</t>
    </r>
    <r>
      <rPr>
        <sz val="9"/>
        <color rgb="FFFF0000"/>
        <rFont val="Montserrat, Arial"/>
        <charset val="1"/>
      </rPr>
      <t>: оригинальной рамкой terneo или рамкой Schneider Electric серия Unica Basic.</t>
    </r>
  </si>
  <si>
    <r>
      <rPr>
        <b/>
        <sz val="9"/>
        <color rgb="FFFF0000"/>
        <rFont val="Montserrat, Arial"/>
        <charset val="1"/>
      </rPr>
      <t>2 цвета terneo в монтажную коробку: белый и слоновая кость.</t>
    </r>
    <r>
      <rPr>
        <sz val="9"/>
        <color rgb="FFFF0000"/>
        <rFont val="Montserrat, Arial"/>
        <charset val="1"/>
      </rPr>
      <t xml:space="preserve"> Исключение terneo kt и vt доступны в белом цвете.</t>
    </r>
  </si>
  <si>
    <t xml:space="preserve">белый </t>
  </si>
  <si>
    <t>слоновая кость</t>
  </si>
  <si>
    <t>Тариф Элевел с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</si>
</sst>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₽"/>
  </numFmts>
  <fonts count="59">
    <font>
      <sz val="10"/>
      <color rgb="FF000000"/>
      <name val="Calibri"/>
      <charset val="1"/>
    </font>
    <font>
      <sz val="10"/>
      <color rgb="FF595959"/>
      <name val="Onest"/>
      <charset val="1"/>
    </font>
    <font>
      <sz val="10"/>
      <color rgb="FF404040"/>
      <name val="Onest"/>
      <charset val="1"/>
    </font>
    <font>
      <sz val="16"/>
      <color rgb="FF404040"/>
      <name val="Stapel Medium"/>
      <charset val="1"/>
    </font>
    <font>
      <sz val="10"/>
      <color rgb="FF7F7F7F"/>
      <name val="Onest"/>
      <charset val="1"/>
    </font>
    <font>
      <sz val="16"/>
      <color rgb="FF7F7F7F"/>
      <name val="Stapel Medium"/>
      <charset val="1"/>
    </font>
    <font>
      <b/>
      <sz val="12"/>
      <color rgb="FF595959"/>
      <name val="Onest"/>
      <charset val="1"/>
    </font>
    <font>
      <sz val="11"/>
      <color rgb="FF595959"/>
      <name val="Stapel Medium"/>
      <charset val="1"/>
    </font>
    <font>
      <sz val="10"/>
      <color rgb="FF000000"/>
      <name val="Arial"/>
      <charset val="1"/>
    </font>
    <font>
      <b/>
      <sz val="12"/>
      <color rgb="FF1C9FDA"/>
      <name val="Onest"/>
      <charset val="1"/>
    </font>
    <font>
      <sz val="8"/>
      <color rgb="FF7F7F7F"/>
      <name val="Onest"/>
      <charset val="1"/>
    </font>
    <font>
      <sz val="10"/>
      <color rgb="FFFFFFFF"/>
      <name val="Onest"/>
      <charset val="1"/>
    </font>
    <font>
      <b/>
      <sz val="12"/>
      <color rgb="FFEE6A05"/>
      <name val="Onest"/>
      <charset val="1"/>
    </font>
    <font>
      <sz val="15"/>
      <color rgb="FF595959"/>
      <name val="Stapel Medium"/>
      <charset val="1"/>
    </font>
    <font>
      <sz val="12"/>
      <color rgb="FF595959"/>
      <name val="Onest"/>
      <charset val="1"/>
    </font>
    <font>
      <sz val="7"/>
      <color rgb="FF595959"/>
      <name val="Montserrat"/>
      <charset val="1"/>
    </font>
    <font>
      <sz val="15"/>
      <color rgb="FF434343"/>
      <name val="Stapel Medium"/>
      <charset val="1"/>
    </font>
    <font>
      <sz val="12"/>
      <color rgb="FF000000"/>
      <name val="Onest"/>
      <charset val="1"/>
    </font>
    <font>
      <sz val="12"/>
      <color rgb="FFFFFFFF"/>
      <name val="Stapel Medium"/>
      <charset val="1"/>
    </font>
    <font>
      <sz val="7"/>
      <color rgb="FFFFFFFF"/>
      <name val="Montserrat"/>
      <charset val="1"/>
    </font>
    <font>
      <sz val="10"/>
      <color rgb="FF262626"/>
      <name val="Onest"/>
      <charset val="1"/>
    </font>
    <font>
      <sz val="8"/>
      <color rgb="FF595959"/>
      <name val="Onest"/>
      <charset val="1"/>
    </font>
    <font>
      <sz val="12"/>
      <color rgb="FF262626"/>
      <name val="Onest"/>
      <charset val="1"/>
    </font>
    <font>
      <b/>
      <sz val="10"/>
      <color rgb="FF595959"/>
      <name val="Onest"/>
      <charset val="1"/>
    </font>
    <font>
      <b/>
      <sz val="12"/>
      <color rgb="FF000000"/>
      <name val="Onest"/>
      <charset val="1"/>
    </font>
    <font>
      <b/>
      <sz val="12"/>
      <color rgb="FF262626"/>
      <name val="Onest"/>
      <charset val="1"/>
    </font>
    <font>
      <strike/>
      <sz val="12"/>
      <color rgb="FF7F7F7F"/>
      <name val="Onest"/>
      <charset val="1"/>
    </font>
    <font>
      <sz val="12"/>
      <color rgb="FF000000"/>
      <name val="Stapel Medium"/>
      <charset val="1"/>
    </font>
    <font>
      <sz val="10"/>
      <color rgb="FF000000"/>
      <name val="Stapel Medium"/>
      <charset val="1"/>
    </font>
    <font>
      <sz val="12"/>
      <color rgb="FF0D0D0D"/>
      <name val="Stapel Medium"/>
      <charset val="1"/>
    </font>
    <font>
      <sz val="11"/>
      <color rgb="FF262626"/>
      <name val="Stapel Medium"/>
      <charset val="1"/>
    </font>
    <font>
      <sz val="10"/>
      <color rgb="FF0D0D0D"/>
      <name val="Stapel Medium"/>
      <charset val="1"/>
    </font>
    <font>
      <b/>
      <sz val="12"/>
      <color rgb="FFED7D31"/>
      <name val="Onest"/>
      <charset val="1"/>
    </font>
    <font>
      <strike/>
      <sz val="12"/>
      <color rgb="FF808080"/>
      <name val="Onest"/>
      <charset val="1"/>
    </font>
    <font>
      <u/>
      <sz val="8"/>
      <color rgb="FF1155CC"/>
      <name val="Onest"/>
      <charset val="1"/>
    </font>
    <font>
      <strike/>
      <sz val="10"/>
      <color rgb="FF262626"/>
      <name val="Onest"/>
      <charset val="1"/>
    </font>
    <font>
      <sz val="11"/>
      <color rgb="FF000000"/>
      <name val="Stapel Medium"/>
      <charset val="1"/>
    </font>
    <font>
      <sz val="10"/>
      <color rgb="FFFFFFFF"/>
      <name val="Stapel Medium"/>
      <charset val="1"/>
    </font>
    <font>
      <sz val="14"/>
      <color rgb="FF3F3F3F"/>
      <name val="Onest"/>
      <charset val="1"/>
    </font>
    <font>
      <sz val="7"/>
      <color rgb="FF000000"/>
      <name val="Montserrat"/>
      <charset val="1"/>
    </font>
    <font>
      <sz val="14"/>
      <color rgb="FF000000"/>
      <name val="Montserrat"/>
      <charset val="1"/>
    </font>
    <font>
      <sz val="8"/>
      <color rgb="FF000000"/>
      <name val="Montserrat"/>
      <charset val="1"/>
    </font>
    <font>
      <sz val="10"/>
      <color rgb="FF000000"/>
      <name val="Montserrat"/>
      <charset val="1"/>
    </font>
    <font>
      <u/>
      <sz val="10"/>
      <color rgb="FF0000FF"/>
      <name val="Montserrat"/>
      <charset val="1"/>
    </font>
    <font>
      <sz val="9"/>
      <color rgb="FF000000"/>
      <name val="Montserrat"/>
      <charset val="1"/>
    </font>
    <font>
      <sz val="9"/>
      <color rgb="FFFF0000"/>
      <name val="Montserrat"/>
      <charset val="1"/>
    </font>
    <font>
      <b/>
      <sz val="14"/>
      <color rgb="FF000000"/>
      <name val="Montserrat"/>
      <charset val="1"/>
    </font>
    <font>
      <b/>
      <sz val="10"/>
      <color rgb="FF000000"/>
      <name val="Montserrat"/>
      <charset val="1"/>
    </font>
    <font>
      <b/>
      <sz val="8"/>
      <color rgb="FF000000"/>
      <name val="Montserrat"/>
      <charset val="1"/>
    </font>
    <font>
      <i/>
      <sz val="8"/>
      <color rgb="FF000000"/>
      <name val="Montserrat"/>
      <charset val="1"/>
    </font>
    <font>
      <sz val="9"/>
      <color rgb="FF434343"/>
      <name val="Montserrat"/>
      <charset val="1"/>
    </font>
    <font>
      <sz val="8"/>
      <color rgb="FF666666"/>
      <name val="Montserrat"/>
      <charset val="1"/>
    </font>
    <font>
      <sz val="8"/>
      <color rgb="FF434343"/>
      <name val="Montserrat"/>
      <charset val="1"/>
    </font>
    <font>
      <b/>
      <sz val="9"/>
      <color rgb="FF434343"/>
      <name val="Montserrat"/>
      <charset val="1"/>
    </font>
    <font>
      <sz val="7"/>
      <color rgb="FFFF0000"/>
      <name val="Montserrat"/>
      <charset val="1"/>
    </font>
    <font>
      <b/>
      <sz val="10"/>
      <color rgb="FF000000"/>
      <name val="Montserrat, Arial"/>
      <charset val="1"/>
    </font>
    <font>
      <sz val="7"/>
      <color rgb="FF000000"/>
      <name val="Montserrat, Arial"/>
      <charset val="1"/>
    </font>
    <font>
      <b/>
      <sz val="9"/>
      <color rgb="FFFF0000"/>
      <name val="Montserrat, Arial"/>
      <charset val="1"/>
    </font>
    <font>
      <sz val="9"/>
      <color rgb="FFFF0000"/>
      <name val="Montserrat, Arial"/>
      <charset val="1"/>
    </font>
  </fonts>
  <fills count="15">
    <fill>
      <patternFill patternType="none"/>
    </fill>
    <fill>
      <patternFill patternType="gray125"/>
    </fill>
    <fill>
      <patternFill patternType="solid">
        <fgColor rgb="FFF2F2F2"/>
        <bgColor rgb="FFF3F3F3"/>
      </patternFill>
    </fill>
    <fill>
      <patternFill patternType="solid">
        <fgColor rgb="FF1C9FDA"/>
        <bgColor rgb="FF00CCFF"/>
      </patternFill>
    </fill>
    <fill>
      <patternFill patternType="solid">
        <fgColor rgb="FFF3F3F3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EE6A05"/>
        <bgColor rgb="FFED7D31"/>
      </patternFill>
    </fill>
    <fill>
      <patternFill patternType="solid">
        <fgColor rgb="FFFFFFFF"/>
        <bgColor rgb="FFF3F3F3"/>
      </patternFill>
    </fill>
    <fill>
      <patternFill patternType="solid">
        <fgColor rgb="FFFF9900"/>
        <bgColor rgb="FFED7D31"/>
      </patternFill>
    </fill>
    <fill>
      <patternFill patternType="solid">
        <fgColor rgb="FFB6D7A8"/>
        <bgColor rgb="FFCCCCCC"/>
      </patternFill>
    </fill>
    <fill>
      <patternFill patternType="solid">
        <fgColor rgb="FFEFEFEF"/>
        <bgColor rgb="FFF2F2F2"/>
      </patternFill>
    </fill>
    <fill>
      <patternFill patternType="solid">
        <fgColor rgb="FFCFE2F3"/>
        <bgColor rgb="FFEFEFEF"/>
      </patternFill>
    </fill>
    <fill>
      <patternFill patternType="solid">
        <fgColor rgb="FFCCCCCC"/>
        <bgColor rgb="FFB6D7A8"/>
      </patternFill>
    </fill>
    <fill>
      <patternFill patternType="solid">
        <fgColor rgb="FFFFFF00"/>
        <bgColor rgb="FFF2F2F2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 style="thin">
        <color rgb="FFA5A5A5"/>
      </right>
      <top/>
      <bottom/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 style="thin">
        <color rgb="FF808080"/>
      </bottom>
      <diagonal/>
    </border>
    <border>
      <left/>
      <right/>
      <top style="thin">
        <color rgb="FFA5A5A5"/>
      </top>
      <bottom style="thin">
        <color rgb="FF808080"/>
      </bottom>
      <diagonal/>
    </border>
    <border>
      <left/>
      <right style="thin">
        <color rgb="FFA5A5A5"/>
      </right>
      <top style="thin">
        <color rgb="FFA5A5A5"/>
      </top>
      <bottom style="thin">
        <color rgb="FF808080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/>
      <right/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5A5A5"/>
      </left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6A6A6"/>
      </top>
      <bottom/>
      <diagonal/>
    </border>
    <border>
      <left style="thin">
        <color rgb="FFA6A6A6"/>
      </left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999999"/>
      </left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 style="thin">
        <color rgb="FFA5A5A5"/>
      </right>
      <top/>
      <bottom/>
      <diagonal/>
    </border>
    <border>
      <left style="thin">
        <color rgb="FFA5A5A5"/>
      </left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/>
      <right/>
      <top/>
      <bottom style="thin">
        <color rgb="FFA5A5A5"/>
      </bottom>
      <diagonal/>
    </border>
    <border>
      <left/>
      <right/>
      <top style="thin">
        <color rgb="FFA5A5A5"/>
      </top>
      <bottom/>
      <diagonal/>
    </border>
    <border>
      <left style="thin">
        <color rgb="FFA5A5A5"/>
      </left>
      <right style="thin">
        <color rgb="FFA5A5A5"/>
      </right>
      <top/>
      <bottom style="thin">
        <color rgb="FFA6A6A6"/>
      </bottom>
      <diagonal/>
    </border>
    <border>
      <left style="thin">
        <color rgb="FFA6A6A6"/>
      </left>
      <right/>
      <top/>
      <bottom style="thin">
        <color rgb="FFA5A5A5"/>
      </bottom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B7B7B7"/>
      </left>
      <right style="thin">
        <color rgb="FFB7B7B7"/>
      </right>
      <top style="thin">
        <color rgb="FFB7B7B7"/>
      </top>
      <bottom/>
      <diagonal/>
    </border>
    <border>
      <left style="thin">
        <color rgb="FFB7B7B7"/>
      </left>
      <right style="thin">
        <color rgb="FFB7B7B7"/>
      </right>
      <top/>
      <bottom style="thin">
        <color rgb="FFB7B7B7"/>
      </bottom>
      <diagonal/>
    </border>
    <border>
      <left style="thin">
        <color rgb="FFB7B7B7"/>
      </left>
      <right style="thin">
        <color rgb="FFB7B7B7"/>
      </right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B7B7B7"/>
      </right>
      <top style="thin">
        <color rgb="FFB7B7B7"/>
      </top>
      <bottom style="thin">
        <color rgb="FFB7B7B7"/>
      </bottom>
      <diagonal/>
    </border>
    <border>
      <left/>
      <right style="thin">
        <color rgb="FFB7B7B7"/>
      </right>
      <top style="thin">
        <color rgb="FFB7B7B7"/>
      </top>
      <bottom/>
      <diagonal/>
    </border>
    <border>
      <left style="thin">
        <color rgb="FFA5A5A5"/>
      </left>
      <right/>
      <top style="thin">
        <color rgb="FFA6A6A6"/>
      </top>
      <bottom style="thin">
        <color rgb="FFA5A5A5"/>
      </bottom>
      <diagonal/>
    </border>
    <border>
      <left/>
      <right style="thin">
        <color rgb="FFA5A5A5"/>
      </right>
      <top style="thin">
        <color rgb="FFA6A6A6"/>
      </top>
      <bottom style="thin">
        <color rgb="FFA5A5A5"/>
      </bottom>
      <diagonal/>
    </border>
  </borders>
  <cellStyleXfs count="1">
    <xf numFmtId="0" fontId="0" fillId="0" borderId="0"/>
  </cellStyleXfs>
  <cellXfs count="301">
    <xf numFmtId="0" fontId="0" fillId="0" borderId="0" xfId="0"/>
    <xf numFmtId="0" fontId="1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/>
    </xf>
    <xf numFmtId="0" fontId="0" fillId="2" borderId="3" xfId="0" applyFont="1" applyFill="1" applyBorder="1"/>
    <xf numFmtId="0" fontId="0" fillId="2" borderId="4" xfId="0" applyFont="1" applyFill="1" applyBorder="1"/>
    <xf numFmtId="164" fontId="6" fillId="2" borderId="5" xfId="0" applyNumberFormat="1" applyFont="1" applyFill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2" fillId="2" borderId="0" xfId="0" applyFont="1" applyFill="1" applyBorder="1" applyAlignment="1">
      <alignment wrapText="1"/>
    </xf>
    <xf numFmtId="0" fontId="6" fillId="0" borderId="0" xfId="0" applyFont="1" applyAlignment="1">
      <alignment horizontal="left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center"/>
    </xf>
    <xf numFmtId="0" fontId="0" fillId="0" borderId="3" xfId="0" applyFont="1" applyBorder="1"/>
    <xf numFmtId="0" fontId="0" fillId="0" borderId="4" xfId="0" applyFont="1" applyBorder="1"/>
    <xf numFmtId="9" fontId="9" fillId="0" borderId="5" xfId="0" applyNumberFormat="1" applyFont="1" applyBorder="1" applyAlignment="1">
      <alignment horizontal="center" vertical="center"/>
    </xf>
    <xf numFmtId="0" fontId="10" fillId="0" borderId="0" xfId="0" applyFont="1" applyAlignment="1">
      <alignment vertical="top" wrapText="1"/>
    </xf>
    <xf numFmtId="0" fontId="11" fillId="0" borderId="1" xfId="0" applyFont="1" applyBorder="1" applyAlignment="1">
      <alignment vertical="top" wrapText="1"/>
    </xf>
    <xf numFmtId="9" fontId="12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10" fillId="0" borderId="0" xfId="0" applyFont="1" applyAlignment="1">
      <alignment wrapText="1"/>
    </xf>
    <xf numFmtId="1" fontId="13" fillId="0" borderId="0" xfId="0" applyNumberFormat="1" applyFont="1"/>
    <xf numFmtId="0" fontId="1" fillId="0" borderId="6" xfId="0" applyFont="1" applyBorder="1" applyAlignment="1">
      <alignment vertical="center"/>
    </xf>
    <xf numFmtId="0" fontId="0" fillId="0" borderId="7" xfId="0" applyFont="1" applyBorder="1"/>
    <xf numFmtId="0" fontId="0" fillId="0" borderId="8" xfId="0" applyFont="1" applyBorder="1"/>
    <xf numFmtId="14" fontId="6" fillId="0" borderId="9" xfId="0" applyNumberFormat="1" applyFont="1" applyBorder="1" applyAlignment="1">
      <alignment horizontal="center" vertical="center"/>
    </xf>
    <xf numFmtId="0" fontId="0" fillId="0" borderId="0" xfId="0" applyFont="1"/>
    <xf numFmtId="1" fontId="13" fillId="0" borderId="10" xfId="0" applyNumberFormat="1" applyFont="1" applyBorder="1"/>
    <xf numFmtId="0" fontId="14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/>
    <xf numFmtId="0" fontId="0" fillId="0" borderId="0" xfId="0" applyFont="1" applyBorder="1"/>
    <xf numFmtId="0" fontId="18" fillId="3" borderId="12" xfId="0" applyFont="1" applyFill="1" applyBorder="1" applyAlignment="1">
      <alignment vertical="center"/>
    </xf>
    <xf numFmtId="0" fontId="19" fillId="3" borderId="13" xfId="0" applyFont="1" applyFill="1" applyBorder="1" applyAlignment="1">
      <alignment vertical="top"/>
    </xf>
    <xf numFmtId="0" fontId="19" fillId="3" borderId="14" xfId="0" applyFont="1" applyFill="1" applyBorder="1" applyAlignment="1">
      <alignment horizontal="right" vertical="top"/>
    </xf>
    <xf numFmtId="0" fontId="19" fillId="3" borderId="0" xfId="0" applyFont="1" applyFill="1" applyBorder="1" applyAlignment="1">
      <alignment horizontal="right" vertical="top"/>
    </xf>
    <xf numFmtId="0" fontId="20" fillId="0" borderId="0" xfId="0" applyFont="1" applyAlignment="1">
      <alignment horizontal="left"/>
    </xf>
    <xf numFmtId="0" fontId="21" fillId="0" borderId="17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1" fontId="1" fillId="0" borderId="19" xfId="0" applyNumberFormat="1" applyFont="1" applyBorder="1" applyAlignment="1">
      <alignment horizontal="center" vertical="center" wrapText="1"/>
    </xf>
    <xf numFmtId="0" fontId="0" fillId="0" borderId="20" xfId="0" applyFont="1" applyBorder="1"/>
    <xf numFmtId="1" fontId="21" fillId="0" borderId="5" xfId="0" applyNumberFormat="1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1" fontId="9" fillId="0" borderId="5" xfId="0" applyNumberFormat="1" applyFont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left" vertical="center" wrapText="1"/>
    </xf>
    <xf numFmtId="0" fontId="22" fillId="5" borderId="24" xfId="0" applyFont="1" applyFill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1" fontId="22" fillId="5" borderId="5" xfId="0" applyNumberFormat="1" applyFont="1" applyFill="1" applyBorder="1" applyAlignment="1">
      <alignment horizontal="left" vertical="center" wrapText="1"/>
    </xf>
    <xf numFmtId="1" fontId="22" fillId="0" borderId="2" xfId="0" applyNumberFormat="1" applyFont="1" applyBorder="1" applyAlignment="1">
      <alignment horizontal="left" vertical="center" wrapText="1"/>
    </xf>
    <xf numFmtId="1" fontId="21" fillId="0" borderId="15" xfId="0" applyNumberFormat="1" applyFont="1" applyBorder="1" applyAlignment="1">
      <alignment vertical="center" wrapText="1"/>
    </xf>
    <xf numFmtId="1" fontId="22" fillId="0" borderId="25" xfId="0" applyNumberFormat="1" applyFont="1" applyBorder="1" applyAlignment="1">
      <alignment horizontal="left" vertical="center" wrapText="1"/>
    </xf>
    <xf numFmtId="1" fontId="1" fillId="0" borderId="15" xfId="0" applyNumberFormat="1" applyFont="1" applyBorder="1" applyAlignment="1">
      <alignment horizontal="center" vertical="center" wrapText="1"/>
    </xf>
    <xf numFmtId="0" fontId="0" fillId="0" borderId="22" xfId="0" applyFont="1" applyBorder="1"/>
    <xf numFmtId="0" fontId="0" fillId="0" borderId="5" xfId="0" applyFont="1" applyBorder="1"/>
    <xf numFmtId="49" fontId="1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left" vertical="center"/>
    </xf>
    <xf numFmtId="0" fontId="28" fillId="0" borderId="5" xfId="0" applyFont="1" applyBorder="1" applyAlignment="1">
      <alignment horizontal="left" vertical="center"/>
    </xf>
    <xf numFmtId="0" fontId="23" fillId="0" borderId="27" xfId="0" applyFont="1" applyBorder="1" applyAlignment="1">
      <alignment vertical="center" wrapText="1"/>
    </xf>
    <xf numFmtId="0" fontId="30" fillId="0" borderId="0" xfId="0" applyFont="1" applyAlignment="1">
      <alignment horizontal="left" vertical="center"/>
    </xf>
    <xf numFmtId="0" fontId="22" fillId="0" borderId="15" xfId="0" applyFont="1" applyBorder="1" applyAlignment="1">
      <alignment horizontal="left" vertical="center" wrapText="1"/>
    </xf>
    <xf numFmtId="0" fontId="31" fillId="0" borderId="15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center" vertical="center" wrapText="1"/>
    </xf>
    <xf numFmtId="1" fontId="32" fillId="0" borderId="15" xfId="0" applyNumberFormat="1" applyFont="1" applyBorder="1" applyAlignment="1">
      <alignment horizontal="center" vertical="center"/>
    </xf>
    <xf numFmtId="0" fontId="22" fillId="0" borderId="22" xfId="0" applyFont="1" applyBorder="1" applyAlignment="1">
      <alignment horizontal="left" vertical="center" wrapText="1"/>
    </xf>
    <xf numFmtId="1" fontId="1" fillId="0" borderId="22" xfId="0" applyNumberFormat="1" applyFont="1" applyBorder="1" applyAlignment="1">
      <alignment horizontal="center" vertical="center" wrapText="1"/>
    </xf>
    <xf numFmtId="0" fontId="31" fillId="0" borderId="22" xfId="0" applyFont="1" applyBorder="1" applyAlignment="1">
      <alignment horizontal="left" vertical="center" wrapText="1"/>
    </xf>
    <xf numFmtId="1" fontId="32" fillId="0" borderId="27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1" fontId="32" fillId="0" borderId="5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0" fontId="35" fillId="0" borderId="0" xfId="0" applyFont="1"/>
    <xf numFmtId="0" fontId="22" fillId="0" borderId="23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/>
    </xf>
    <xf numFmtId="0" fontId="0" fillId="0" borderId="26" xfId="0" applyFont="1" applyBorder="1"/>
    <xf numFmtId="0" fontId="0" fillId="0" borderId="15" xfId="0" applyFont="1" applyBorder="1"/>
    <xf numFmtId="0" fontId="17" fillId="0" borderId="22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0" fillId="0" borderId="22" xfId="0" applyFont="1" applyBorder="1" applyAlignment="1">
      <alignment horizontal="center"/>
    </xf>
    <xf numFmtId="0" fontId="23" fillId="0" borderId="4" xfId="0" applyFont="1" applyBorder="1" applyAlignment="1">
      <alignment horizontal="left" vertical="center" wrapText="1"/>
    </xf>
    <xf numFmtId="1" fontId="8" fillId="0" borderId="0" xfId="0" applyNumberFormat="1" applyFont="1"/>
    <xf numFmtId="1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40" fillId="0" borderId="0" xfId="0" applyFont="1"/>
    <xf numFmtId="0" fontId="41" fillId="0" borderId="0" xfId="0" applyFont="1" applyAlignment="1">
      <alignment horizontal="right"/>
    </xf>
    <xf numFmtId="49" fontId="42" fillId="0" borderId="0" xfId="0" applyNumberFormat="1" applyFont="1"/>
    <xf numFmtId="0" fontId="42" fillId="0" borderId="0" xfId="0" applyFont="1"/>
    <xf numFmtId="49" fontId="41" fillId="0" borderId="0" xfId="0" applyNumberFormat="1" applyFont="1" applyAlignment="1">
      <alignment horizontal="right"/>
    </xf>
    <xf numFmtId="0" fontId="42" fillId="0" borderId="0" xfId="0" applyFont="1" applyAlignment="1">
      <alignment horizontal="left"/>
    </xf>
    <xf numFmtId="0" fontId="43" fillId="0" borderId="0" xfId="0" applyFont="1" applyAlignment="1">
      <alignment horizontal="right" wrapText="1"/>
    </xf>
    <xf numFmtId="0" fontId="0" fillId="0" borderId="0" xfId="0" applyFont="1" applyAlignment="1">
      <alignment horizontal="center"/>
    </xf>
    <xf numFmtId="0" fontId="44" fillId="0" borderId="0" xfId="0" applyFont="1" applyAlignment="1">
      <alignment horizontal="left"/>
    </xf>
    <xf numFmtId="0" fontId="45" fillId="0" borderId="0" xfId="0" applyFont="1" applyAlignment="1">
      <alignment horizontal="right"/>
    </xf>
    <xf numFmtId="0" fontId="46" fillId="0" borderId="0" xfId="0" applyFont="1" applyAlignment="1">
      <alignment horizontal="left"/>
    </xf>
    <xf numFmtId="9" fontId="46" fillId="0" borderId="0" xfId="0" applyNumberFormat="1" applyFont="1" applyAlignment="1">
      <alignment horizontal="left"/>
    </xf>
    <xf numFmtId="0" fontId="0" fillId="0" borderId="0" xfId="0" applyFont="1" applyAlignment="1">
      <alignment wrapText="1"/>
    </xf>
    <xf numFmtId="0" fontId="47" fillId="0" borderId="0" xfId="0" applyFont="1" applyAlignment="1">
      <alignment horizontal="center"/>
    </xf>
    <xf numFmtId="0" fontId="41" fillId="4" borderId="34" xfId="0" applyFont="1" applyFill="1" applyBorder="1" applyAlignment="1">
      <alignment horizontal="center" wrapText="1"/>
    </xf>
    <xf numFmtId="0" fontId="47" fillId="8" borderId="34" xfId="0" applyFont="1" applyFill="1" applyBorder="1" applyAlignment="1">
      <alignment horizontal="left"/>
    </xf>
    <xf numFmtId="0" fontId="0" fillId="8" borderId="34" xfId="0" applyFont="1" applyFill="1" applyBorder="1"/>
    <xf numFmtId="0" fontId="41" fillId="8" borderId="34" xfId="0" applyFont="1" applyFill="1" applyBorder="1" applyAlignment="1">
      <alignment horizontal="right"/>
    </xf>
    <xf numFmtId="0" fontId="0" fillId="8" borderId="34" xfId="0" applyFont="1" applyFill="1" applyBorder="1" applyAlignment="1">
      <alignment wrapText="1"/>
    </xf>
    <xf numFmtId="0" fontId="48" fillId="4" borderId="34" xfId="0" applyFont="1" applyFill="1" applyBorder="1" applyAlignment="1">
      <alignment horizontal="left"/>
    </xf>
    <xf numFmtId="0" fontId="0" fillId="4" borderId="34" xfId="0" applyFont="1" applyFill="1" applyBorder="1"/>
    <xf numFmtId="0" fontId="41" fillId="4" borderId="34" xfId="0" applyFont="1" applyFill="1" applyBorder="1" applyAlignment="1">
      <alignment horizontal="right"/>
    </xf>
    <xf numFmtId="0" fontId="0" fillId="4" borderId="34" xfId="0" applyFont="1" applyFill="1" applyBorder="1" applyAlignment="1">
      <alignment wrapText="1"/>
    </xf>
    <xf numFmtId="0" fontId="0" fillId="0" borderId="34" xfId="0" applyFont="1" applyBorder="1" applyAlignment="1">
      <alignment horizontal="center" vertical="center"/>
    </xf>
    <xf numFmtId="0" fontId="44" fillId="0" borderId="34" xfId="0" applyFont="1" applyBorder="1" applyAlignment="1">
      <alignment vertical="center" wrapText="1"/>
    </xf>
    <xf numFmtId="0" fontId="42" fillId="0" borderId="34" xfId="0" applyFont="1" applyBorder="1" applyAlignment="1">
      <alignment horizontal="center" vertical="center" wrapText="1"/>
    </xf>
    <xf numFmtId="1" fontId="42" fillId="0" borderId="34" xfId="0" applyNumberFormat="1" applyFont="1" applyBorder="1" applyAlignment="1">
      <alignment horizontal="center" vertical="center"/>
    </xf>
    <xf numFmtId="0" fontId="39" fillId="0" borderId="34" xfId="0" applyFont="1" applyBorder="1" applyAlignment="1">
      <alignment horizontal="center" vertical="center" wrapText="1"/>
    </xf>
    <xf numFmtId="0" fontId="41" fillId="0" borderId="34" xfId="0" applyFont="1" applyBorder="1" applyAlignment="1">
      <alignment horizontal="right" vertical="center" wrapText="1"/>
    </xf>
    <xf numFmtId="0" fontId="45" fillId="0" borderId="34" xfId="0" applyFont="1" applyBorder="1" applyAlignment="1">
      <alignment vertical="top" wrapText="1"/>
    </xf>
    <xf numFmtId="0" fontId="8" fillId="0" borderId="0" xfId="0" applyFont="1" applyAlignment="1">
      <alignment vertical="center"/>
    </xf>
    <xf numFmtId="0" fontId="44" fillId="9" borderId="34" xfId="0" applyFont="1" applyFill="1" applyBorder="1" applyAlignment="1">
      <alignment vertical="center" wrapText="1"/>
    </xf>
    <xf numFmtId="0" fontId="42" fillId="9" borderId="34" xfId="0" applyFont="1" applyFill="1" applyBorder="1" applyAlignment="1">
      <alignment horizontal="center" vertical="center" wrapText="1"/>
    </xf>
    <xf numFmtId="1" fontId="42" fillId="9" borderId="34" xfId="0" applyNumberFormat="1" applyFont="1" applyFill="1" applyBorder="1" applyAlignment="1">
      <alignment horizontal="center" vertical="center" wrapText="1"/>
    </xf>
    <xf numFmtId="0" fontId="39" fillId="4" borderId="34" xfId="0" applyFont="1" applyFill="1" applyBorder="1" applyAlignment="1">
      <alignment horizontal="center" vertical="center" wrapText="1"/>
    </xf>
    <xf numFmtId="0" fontId="41" fillId="4" borderId="34" xfId="0" applyFont="1" applyFill="1" applyBorder="1" applyAlignment="1">
      <alignment horizontal="right" vertical="center" wrapText="1"/>
    </xf>
    <xf numFmtId="0" fontId="42" fillId="9" borderId="0" xfId="0" applyFont="1" applyFill="1" applyBorder="1" applyAlignment="1">
      <alignment horizontal="left" vertical="center"/>
    </xf>
    <xf numFmtId="0" fontId="44" fillId="0" borderId="34" xfId="0" applyFont="1" applyBorder="1" applyAlignment="1">
      <alignment vertical="center"/>
    </xf>
    <xf numFmtId="1" fontId="42" fillId="9" borderId="34" xfId="0" applyNumberFormat="1" applyFont="1" applyFill="1" applyBorder="1" applyAlignment="1">
      <alignment horizontal="center" vertical="center"/>
    </xf>
    <xf numFmtId="0" fontId="48" fillId="4" borderId="34" xfId="0" applyFont="1" applyFill="1" applyBorder="1" applyAlignment="1">
      <alignment horizontal="left" vertical="center"/>
    </xf>
    <xf numFmtId="0" fontId="0" fillId="4" borderId="34" xfId="0" applyFont="1" applyFill="1" applyBorder="1" applyAlignment="1">
      <alignment vertical="center"/>
    </xf>
    <xf numFmtId="0" fontId="50" fillId="4" borderId="34" xfId="0" applyFont="1" applyFill="1" applyBorder="1" applyAlignment="1">
      <alignment vertical="center" wrapText="1"/>
    </xf>
    <xf numFmtId="0" fontId="50" fillId="0" borderId="34" xfId="0" applyFont="1" applyBorder="1" applyAlignment="1">
      <alignment vertical="top" wrapText="1"/>
    </xf>
    <xf numFmtId="0" fontId="39" fillId="7" borderId="34" xfId="0" applyFont="1" applyFill="1" applyBorder="1" applyAlignment="1">
      <alignment horizontal="center" vertical="center" wrapText="1"/>
    </xf>
    <xf numFmtId="0" fontId="39" fillId="10" borderId="34" xfId="0" applyFont="1" applyFill="1" applyBorder="1" applyAlignment="1">
      <alignment horizontal="center" vertical="center" wrapText="1"/>
    </xf>
    <xf numFmtId="0" fontId="51" fillId="0" borderId="34" xfId="0" applyFont="1" applyBorder="1" applyAlignment="1">
      <alignment horizontal="right" vertical="center" wrapText="1"/>
    </xf>
    <xf numFmtId="0" fontId="45" fillId="0" borderId="34" xfId="0" applyFont="1" applyBorder="1" applyAlignment="1">
      <alignment vertical="center" wrapText="1"/>
    </xf>
    <xf numFmtId="0" fontId="47" fillId="8" borderId="34" xfId="0" applyFont="1" applyFill="1" applyBorder="1" applyAlignment="1">
      <alignment horizontal="left" vertical="center"/>
    </xf>
    <xf numFmtId="0" fontId="0" fillId="8" borderId="34" xfId="0" applyFont="1" applyFill="1" applyBorder="1" applyAlignment="1">
      <alignment vertical="center"/>
    </xf>
    <xf numFmtId="0" fontId="41" fillId="8" borderId="34" xfId="0" applyFont="1" applyFill="1" applyBorder="1" applyAlignment="1">
      <alignment horizontal="right" vertical="center"/>
    </xf>
    <xf numFmtId="0" fontId="50" fillId="8" borderId="34" xfId="0" applyFont="1" applyFill="1" applyBorder="1" applyAlignment="1">
      <alignment vertical="center" wrapText="1"/>
    </xf>
    <xf numFmtId="0" fontId="44" fillId="4" borderId="34" xfId="0" applyFont="1" applyFill="1" applyBorder="1" applyAlignment="1">
      <alignment vertical="center" wrapText="1"/>
    </xf>
    <xf numFmtId="1" fontId="0" fillId="4" borderId="34" xfId="0" applyNumberFormat="1" applyFont="1" applyFill="1" applyBorder="1" applyAlignment="1">
      <alignment vertical="center"/>
    </xf>
    <xf numFmtId="0" fontId="50" fillId="0" borderId="34" xfId="0" applyFont="1" applyBorder="1" applyAlignment="1">
      <alignment vertical="center" wrapText="1"/>
    </xf>
    <xf numFmtId="0" fontId="48" fillId="4" borderId="34" xfId="0" applyFont="1" applyFill="1" applyBorder="1" applyAlignment="1">
      <alignment horizontal="left" vertical="center" wrapText="1"/>
    </xf>
    <xf numFmtId="0" fontId="52" fillId="0" borderId="34" xfId="0" applyFont="1" applyBorder="1" applyAlignment="1">
      <alignment horizontal="right" vertical="center" wrapText="1"/>
    </xf>
    <xf numFmtId="0" fontId="52" fillId="4" borderId="34" xfId="0" applyFont="1" applyFill="1" applyBorder="1" applyAlignment="1">
      <alignment horizontal="right" vertical="center" wrapText="1"/>
    </xf>
    <xf numFmtId="0" fontId="44" fillId="0" borderId="35" xfId="0" applyFont="1" applyBorder="1" applyAlignment="1">
      <alignment vertical="center" wrapText="1"/>
    </xf>
    <xf numFmtId="0" fontId="42" fillId="0" borderId="35" xfId="0" applyFont="1" applyBorder="1" applyAlignment="1">
      <alignment horizontal="center" vertical="center" wrapText="1"/>
    </xf>
    <xf numFmtId="1" fontId="42" fillId="0" borderId="35" xfId="0" applyNumberFormat="1" applyFont="1" applyBorder="1" applyAlignment="1">
      <alignment horizontal="center" vertical="center"/>
    </xf>
    <xf numFmtId="0" fontId="39" fillId="0" borderId="35" xfId="0" applyFont="1" applyBorder="1" applyAlignment="1">
      <alignment horizontal="center" vertical="center" wrapText="1"/>
    </xf>
    <xf numFmtId="0" fontId="52" fillId="0" borderId="35" xfId="0" applyFont="1" applyBorder="1" applyAlignment="1">
      <alignment horizontal="right" vertical="center" wrapText="1"/>
    </xf>
    <xf numFmtId="0" fontId="44" fillId="9" borderId="36" xfId="0" applyFont="1" applyFill="1" applyBorder="1" applyAlignment="1">
      <alignment vertical="center" wrapText="1"/>
    </xf>
    <xf numFmtId="0" fontId="42" fillId="9" borderId="35" xfId="0" applyFont="1" applyFill="1" applyBorder="1" applyAlignment="1">
      <alignment horizontal="center" vertical="center" wrapText="1"/>
    </xf>
    <xf numFmtId="1" fontId="42" fillId="9" borderId="36" xfId="0" applyNumberFormat="1" applyFont="1" applyFill="1" applyBorder="1" applyAlignment="1">
      <alignment horizontal="center" vertical="center"/>
    </xf>
    <xf numFmtId="0" fontId="39" fillId="4" borderId="36" xfId="0" applyFont="1" applyFill="1" applyBorder="1" applyAlignment="1">
      <alignment horizontal="center" vertical="center" wrapText="1"/>
    </xf>
    <xf numFmtId="0" fontId="52" fillId="4" borderId="36" xfId="0" applyFont="1" applyFill="1" applyBorder="1" applyAlignment="1">
      <alignment horizontal="right" vertical="center" wrapText="1"/>
    </xf>
    <xf numFmtId="0" fontId="47" fillId="11" borderId="34" xfId="0" applyFont="1" applyFill="1" applyBorder="1" applyAlignment="1">
      <alignment horizontal="left" vertical="center"/>
    </xf>
    <xf numFmtId="0" fontId="0" fillId="11" borderId="34" xfId="0" applyFont="1" applyFill="1" applyBorder="1" applyAlignment="1">
      <alignment vertical="center"/>
    </xf>
    <xf numFmtId="0" fontId="47" fillId="11" borderId="34" xfId="0" applyFont="1" applyFill="1" applyBorder="1" applyAlignment="1">
      <alignment vertical="center"/>
    </xf>
    <xf numFmtId="0" fontId="48" fillId="11" borderId="34" xfId="0" applyFont="1" applyFill="1" applyBorder="1" applyAlignment="1">
      <alignment horizontal="right" vertical="center"/>
    </xf>
    <xf numFmtId="0" fontId="53" fillId="11" borderId="34" xfId="0" applyFont="1" applyFill="1" applyBorder="1" applyAlignment="1">
      <alignment vertical="center" wrapText="1"/>
    </xf>
    <xf numFmtId="0" fontId="54" fillId="0" borderId="34" xfId="0" applyFont="1" applyBorder="1" applyAlignment="1">
      <alignment horizontal="center" vertical="center" wrapText="1"/>
    </xf>
    <xf numFmtId="0" fontId="44" fillId="9" borderId="35" xfId="0" applyFont="1" applyFill="1" applyBorder="1" applyAlignment="1">
      <alignment vertical="center" wrapText="1"/>
    </xf>
    <xf numFmtId="0" fontId="47" fillId="8" borderId="34" xfId="0" applyFont="1" applyFill="1" applyBorder="1" applyAlignment="1">
      <alignment vertical="center"/>
    </xf>
    <xf numFmtId="0" fontId="48" fillId="8" borderId="34" xfId="0" applyFont="1" applyFill="1" applyBorder="1" applyAlignment="1">
      <alignment horizontal="right" vertical="center"/>
    </xf>
    <xf numFmtId="0" fontId="53" fillId="8" borderId="34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47" fillId="12" borderId="34" xfId="0" applyFont="1" applyFill="1" applyBorder="1" applyAlignment="1">
      <alignment horizontal="left" vertical="center"/>
    </xf>
    <xf numFmtId="0" fontId="0" fillId="12" borderId="34" xfId="0" applyFont="1" applyFill="1" applyBorder="1" applyAlignment="1">
      <alignment vertical="center"/>
    </xf>
    <xf numFmtId="0" fontId="41" fillId="12" borderId="34" xfId="0" applyFont="1" applyFill="1" applyBorder="1" applyAlignment="1">
      <alignment horizontal="right" vertical="center"/>
    </xf>
    <xf numFmtId="0" fontId="50" fillId="12" borderId="34" xfId="0" applyFont="1" applyFill="1" applyBorder="1" applyAlignment="1">
      <alignment vertical="center" wrapText="1"/>
    </xf>
    <xf numFmtId="0" fontId="0" fillId="0" borderId="34" xfId="0" applyFont="1" applyBorder="1" applyAlignment="1">
      <alignment vertical="center"/>
    </xf>
    <xf numFmtId="0" fontId="55" fillId="12" borderId="34" xfId="0" applyFont="1" applyFill="1" applyBorder="1" applyAlignment="1">
      <alignment horizontal="left" vertical="center"/>
    </xf>
    <xf numFmtId="0" fontId="42" fillId="0" borderId="35" xfId="0" applyFont="1" applyBorder="1" applyAlignment="1">
      <alignment horizontal="center" vertical="center"/>
    </xf>
    <xf numFmtId="0" fontId="41" fillId="0" borderId="34" xfId="0" applyFont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42" fillId="0" borderId="37" xfId="0" applyFont="1" applyBorder="1" applyAlignment="1">
      <alignment horizontal="center" vertical="center"/>
    </xf>
    <xf numFmtId="0" fontId="42" fillId="0" borderId="34" xfId="0" applyFont="1" applyBorder="1" applyAlignment="1">
      <alignment vertical="center"/>
    </xf>
    <xf numFmtId="0" fontId="42" fillId="0" borderId="38" xfId="0" applyFont="1" applyBorder="1" applyAlignment="1">
      <alignment horizontal="center" vertical="center"/>
    </xf>
    <xf numFmtId="0" fontId="42" fillId="0" borderId="39" xfId="0" applyFont="1" applyBorder="1" applyAlignment="1">
      <alignment vertical="center"/>
    </xf>
    <xf numFmtId="0" fontId="44" fillId="0" borderId="40" xfId="0" applyFont="1" applyBorder="1" applyAlignment="1">
      <alignment vertical="center" wrapText="1"/>
    </xf>
    <xf numFmtId="0" fontId="49" fillId="4" borderId="0" xfId="0" applyFont="1" applyFill="1" applyBorder="1" applyAlignment="1">
      <alignment horizontal="left"/>
    </xf>
    <xf numFmtId="0" fontId="0" fillId="4" borderId="0" xfId="0" applyFont="1" applyFill="1" applyBorder="1"/>
    <xf numFmtId="1" fontId="0" fillId="4" borderId="0" xfId="0" applyNumberFormat="1" applyFont="1" applyFill="1" applyBorder="1"/>
    <xf numFmtId="1" fontId="0" fillId="0" borderId="0" xfId="0" applyNumberFormat="1" applyFont="1" applyAlignment="1">
      <alignment horizontal="center"/>
    </xf>
    <xf numFmtId="0" fontId="45" fillId="0" borderId="0" xfId="0" applyFont="1" applyAlignment="1">
      <alignment horizontal="left" vertical="top" wrapText="1"/>
    </xf>
    <xf numFmtId="0" fontId="44" fillId="0" borderId="0" xfId="0" applyFont="1" applyAlignment="1">
      <alignment horizontal="left" vertical="top" wrapText="1"/>
    </xf>
    <xf numFmtId="0" fontId="0" fillId="0" borderId="0" xfId="0" applyFont="1" applyAlignment="1">
      <alignment vertical="top"/>
    </xf>
    <xf numFmtId="0" fontId="0" fillId="0" borderId="0" xfId="0" applyFont="1" applyAlignment="1">
      <alignment vertical="top" wrapText="1"/>
    </xf>
    <xf numFmtId="0" fontId="41" fillId="0" borderId="0" xfId="0" applyFont="1" applyAlignment="1">
      <alignment horizontal="center" wrapText="1"/>
    </xf>
    <xf numFmtId="0" fontId="41" fillId="0" borderId="0" xfId="0" applyFont="1" applyAlignment="1">
      <alignment horizontal="left" wrapText="1"/>
    </xf>
    <xf numFmtId="0" fontId="1" fillId="0" borderId="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23" fillId="0" borderId="5" xfId="0" applyFont="1" applyBorder="1" applyAlignment="1">
      <alignment horizontal="left" vertical="center" wrapText="1"/>
    </xf>
    <xf numFmtId="1" fontId="1" fillId="0" borderId="27" xfId="0" applyNumberFormat="1" applyFont="1" applyBorder="1" applyAlignment="1">
      <alignment horizontal="center" vertical="center" wrapText="1"/>
    </xf>
    <xf numFmtId="0" fontId="0" fillId="0" borderId="0" xfId="0"/>
    <xf numFmtId="0" fontId="1" fillId="14" borderId="2" xfId="0" applyFont="1" applyFill="1" applyBorder="1" applyAlignment="1">
      <alignment horizontal="center" vertical="center" wrapText="1"/>
    </xf>
    <xf numFmtId="0" fontId="24" fillId="14" borderId="4" xfId="0" applyFont="1" applyFill="1" applyBorder="1" applyAlignment="1">
      <alignment horizontal="right" vertical="center"/>
    </xf>
    <xf numFmtId="0" fontId="1" fillId="14" borderId="23" xfId="0" applyFont="1" applyFill="1" applyBorder="1" applyAlignment="1">
      <alignment horizontal="center" vertical="center" wrapText="1"/>
    </xf>
    <xf numFmtId="0" fontId="24" fillId="14" borderId="1" xfId="0" applyFont="1" applyFill="1" applyBorder="1" applyAlignment="1">
      <alignment horizontal="right" vertical="center"/>
    </xf>
    <xf numFmtId="0" fontId="1" fillId="14" borderId="25" xfId="0" applyFont="1" applyFill="1" applyBorder="1" applyAlignment="1">
      <alignment horizontal="center" vertical="center" wrapText="1"/>
    </xf>
    <xf numFmtId="1" fontId="25" fillId="14" borderId="26" xfId="0" applyNumberFormat="1" applyFont="1" applyFill="1" applyBorder="1" applyAlignment="1">
      <alignment horizontal="right" vertical="center"/>
    </xf>
    <xf numFmtId="0" fontId="1" fillId="14" borderId="28" xfId="0" applyFont="1" applyFill="1" applyBorder="1" applyAlignment="1">
      <alignment horizontal="center" vertical="center" wrapText="1"/>
    </xf>
    <xf numFmtId="0" fontId="26" fillId="14" borderId="28" xfId="0" applyFont="1" applyFill="1" applyBorder="1" applyAlignment="1">
      <alignment horizontal="right" vertical="center" wrapText="1"/>
    </xf>
    <xf numFmtId="0" fontId="24" fillId="14" borderId="29" xfId="0" applyFont="1" applyFill="1" applyBorder="1" applyAlignment="1">
      <alignment horizontal="right" vertical="center"/>
    </xf>
    <xf numFmtId="0" fontId="1" fillId="14" borderId="30" xfId="0" applyFont="1" applyFill="1" applyBorder="1" applyAlignment="1">
      <alignment horizontal="center" vertical="center" wrapText="1"/>
    </xf>
    <xf numFmtId="1" fontId="33" fillId="14" borderId="23" xfId="0" applyNumberFormat="1" applyFont="1" applyFill="1" applyBorder="1" applyAlignment="1">
      <alignment horizontal="right" vertical="center"/>
    </xf>
    <xf numFmtId="1" fontId="25" fillId="14" borderId="29" xfId="0" applyNumberFormat="1" applyFont="1" applyFill="1" applyBorder="1" applyAlignment="1">
      <alignment horizontal="right" vertical="center"/>
    </xf>
    <xf numFmtId="0" fontId="1" fillId="14" borderId="0" xfId="0" applyFont="1" applyFill="1" applyAlignment="1">
      <alignment horizontal="center" vertical="center" wrapText="1"/>
    </xf>
    <xf numFmtId="1" fontId="24" fillId="14" borderId="26" xfId="0" applyNumberFormat="1" applyFont="1" applyFill="1" applyBorder="1" applyAlignment="1">
      <alignment horizontal="right" vertical="center"/>
    </xf>
    <xf numFmtId="0" fontId="0" fillId="14" borderId="3" xfId="0" applyFont="1" applyFill="1" applyBorder="1"/>
    <xf numFmtId="0" fontId="0" fillId="14" borderId="30" xfId="0" applyFont="1" applyFill="1" applyBorder="1"/>
    <xf numFmtId="0" fontId="25" fillId="14" borderId="26" xfId="0" applyFont="1" applyFill="1" applyBorder="1" applyAlignment="1">
      <alignment horizontal="right" vertical="center"/>
    </xf>
    <xf numFmtId="0" fontId="24" fillId="14" borderId="26" xfId="0" applyFont="1" applyFill="1" applyBorder="1" applyAlignment="1">
      <alignment horizontal="right" vertical="center"/>
    </xf>
    <xf numFmtId="1" fontId="25" fillId="14" borderId="4" xfId="0" applyNumberFormat="1" applyFont="1" applyFill="1" applyBorder="1" applyAlignment="1">
      <alignment horizontal="right" vertical="center"/>
    </xf>
    <xf numFmtId="0" fontId="0" fillId="14" borderId="0" xfId="0" applyFont="1" applyFill="1"/>
    <xf numFmtId="0" fontId="25" fillId="14" borderId="4" xfId="0" applyFont="1" applyFill="1" applyBorder="1" applyAlignment="1">
      <alignment horizontal="right" vertical="center"/>
    </xf>
    <xf numFmtId="0" fontId="0" fillId="14" borderId="25" xfId="0" applyFont="1" applyFill="1" applyBorder="1"/>
    <xf numFmtId="0" fontId="0" fillId="14" borderId="23" xfId="0" applyFont="1" applyFill="1" applyBorder="1"/>
    <xf numFmtId="0" fontId="26" fillId="14" borderId="0" xfId="0" applyFont="1" applyFill="1" applyBorder="1" applyAlignment="1">
      <alignment horizontal="right" vertical="center" wrapText="1"/>
    </xf>
    <xf numFmtId="0" fontId="26" fillId="14" borderId="23" xfId="0" applyFont="1" applyFill="1" applyBorder="1" applyAlignment="1">
      <alignment horizontal="right" vertical="center" wrapText="1"/>
    </xf>
    <xf numFmtId="1" fontId="33" fillId="14" borderId="2" xfId="0" applyNumberFormat="1" applyFont="1" applyFill="1" applyBorder="1" applyAlignment="1">
      <alignment horizontal="right" vertical="center"/>
    </xf>
    <xf numFmtId="0" fontId="26" fillId="14" borderId="2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17" fillId="0" borderId="11" xfId="0" applyFont="1" applyBorder="1" applyAlignment="1">
      <alignment vertical="center" wrapText="1"/>
    </xf>
    <xf numFmtId="0" fontId="1" fillId="4" borderId="15" xfId="0" applyFont="1" applyFill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0" fillId="0" borderId="21" xfId="0" applyFont="1" applyBorder="1" applyAlignment="1"/>
    <xf numFmtId="0" fontId="0" fillId="0" borderId="4" xfId="0" applyFont="1" applyBorder="1" applyAlignment="1"/>
    <xf numFmtId="1" fontId="1" fillId="0" borderId="5" xfId="0" applyNumberFormat="1" applyFont="1" applyBorder="1" applyAlignment="1">
      <alignment vertical="center" wrapText="1"/>
    </xf>
    <xf numFmtId="0" fontId="27" fillId="0" borderId="27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0" fillId="0" borderId="5" xfId="0" applyFont="1" applyBorder="1" applyAlignment="1"/>
    <xf numFmtId="0" fontId="8" fillId="0" borderId="5" xfId="0" applyFont="1" applyBorder="1" applyAlignment="1">
      <alignment vertical="center"/>
    </xf>
    <xf numFmtId="0" fontId="27" fillId="0" borderId="5" xfId="0" applyFont="1" applyBorder="1" applyAlignment="1">
      <alignment vertical="center"/>
    </xf>
    <xf numFmtId="0" fontId="18" fillId="6" borderId="17" xfId="0" applyFont="1" applyFill="1" applyBorder="1" applyAlignment="1">
      <alignment vertical="center"/>
    </xf>
    <xf numFmtId="0" fontId="29" fillId="0" borderId="5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23" fillId="0" borderId="15" xfId="0" applyFont="1" applyBorder="1" applyAlignment="1">
      <alignment vertical="center" wrapText="1"/>
    </xf>
    <xf numFmtId="0" fontId="22" fillId="0" borderId="5" xfId="0" applyFont="1" applyBorder="1" applyAlignment="1">
      <alignment vertical="center" wrapText="1"/>
    </xf>
    <xf numFmtId="1" fontId="1" fillId="0" borderId="29" xfId="0" applyNumberFormat="1" applyFont="1" applyBorder="1" applyAlignment="1">
      <alignment vertical="center" wrapText="1"/>
    </xf>
    <xf numFmtId="0" fontId="0" fillId="0" borderId="27" xfId="0" applyFont="1" applyBorder="1" applyAlignment="1">
      <alignment vertical="center"/>
    </xf>
    <xf numFmtId="0" fontId="34" fillId="0" borderId="28" xfId="0" applyFont="1" applyBorder="1" applyAlignment="1"/>
    <xf numFmtId="0" fontId="1" fillId="0" borderId="29" xfId="0" applyFont="1" applyBorder="1" applyAlignment="1">
      <alignment vertical="center" wrapText="1"/>
    </xf>
    <xf numFmtId="0" fontId="1" fillId="0" borderId="27" xfId="0" applyFont="1" applyBorder="1" applyAlignment="1">
      <alignment vertical="center" wrapText="1"/>
    </xf>
    <xf numFmtId="1" fontId="33" fillId="14" borderId="31" xfId="0" applyNumberFormat="1" applyFont="1" applyFill="1" applyBorder="1" applyAlignment="1">
      <alignment vertical="center"/>
    </xf>
    <xf numFmtId="1" fontId="25" fillId="14" borderId="31" xfId="0" applyNumberFormat="1" applyFont="1" applyFill="1" applyBorder="1" applyAlignment="1">
      <alignment vertical="center"/>
    </xf>
    <xf numFmtId="1" fontId="12" fillId="0" borderId="5" xfId="0" applyNumberFormat="1" applyFont="1" applyBorder="1" applyAlignment="1">
      <alignment vertical="center"/>
    </xf>
    <xf numFmtId="0" fontId="23" fillId="7" borderId="15" xfId="0" applyFont="1" applyFill="1" applyBorder="1" applyAlignment="1">
      <alignment vertical="center" wrapText="1"/>
    </xf>
    <xf numFmtId="0" fontId="0" fillId="0" borderId="5" xfId="0" applyFont="1" applyBorder="1" applyAlignment="1">
      <alignment vertical="center"/>
    </xf>
    <xf numFmtId="0" fontId="34" fillId="0" borderId="5" xfId="0" applyFont="1" applyBorder="1" applyAlignment="1"/>
    <xf numFmtId="0" fontId="1" fillId="7" borderId="5" xfId="0" applyFont="1" applyFill="1" applyBorder="1" applyAlignment="1">
      <alignment vertical="center" wrapText="1"/>
    </xf>
    <xf numFmtId="1" fontId="33" fillId="14" borderId="3" xfId="0" applyNumberFormat="1" applyFont="1" applyFill="1" applyBorder="1" applyAlignment="1">
      <alignment vertical="center"/>
    </xf>
    <xf numFmtId="1" fontId="25" fillId="14" borderId="4" xfId="0" applyNumberFormat="1" applyFont="1" applyFill="1" applyBorder="1" applyAlignment="1">
      <alignment vertical="center"/>
    </xf>
    <xf numFmtId="0" fontId="23" fillId="0" borderId="5" xfId="0" applyFont="1" applyBorder="1" applyAlignment="1">
      <alignment vertical="center" wrapText="1"/>
    </xf>
    <xf numFmtId="0" fontId="25" fillId="14" borderId="4" xfId="0" applyFont="1" applyFill="1" applyBorder="1" applyAlignment="1">
      <alignment vertical="center"/>
    </xf>
    <xf numFmtId="1" fontId="12" fillId="0" borderId="27" xfId="0" applyNumberFormat="1" applyFont="1" applyBorder="1" applyAlignment="1">
      <alignment vertical="center"/>
    </xf>
    <xf numFmtId="0" fontId="33" fillId="14" borderId="3" xfId="0" applyFont="1" applyFill="1" applyBorder="1" applyAlignment="1">
      <alignment vertical="center"/>
    </xf>
    <xf numFmtId="0" fontId="22" fillId="0" borderId="27" xfId="0" applyFont="1" applyBorder="1" applyAlignment="1">
      <alignment vertical="center" wrapText="1"/>
    </xf>
    <xf numFmtId="1" fontId="1" fillId="0" borderId="27" xfId="0" applyNumberFormat="1" applyFont="1" applyBorder="1" applyAlignment="1">
      <alignment vertical="center" wrapText="1"/>
    </xf>
    <xf numFmtId="0" fontId="34" fillId="0" borderId="27" xfId="0" applyFont="1" applyBorder="1" applyAlignment="1"/>
    <xf numFmtId="0" fontId="26" fillId="14" borderId="2" xfId="0" applyFont="1" applyFill="1" applyBorder="1" applyAlignment="1">
      <alignment vertical="center" wrapText="1"/>
    </xf>
    <xf numFmtId="1" fontId="33" fillId="14" borderId="2" xfId="0" applyNumberFormat="1" applyFont="1" applyFill="1" applyBorder="1" applyAlignment="1">
      <alignment vertical="center"/>
    </xf>
    <xf numFmtId="0" fontId="18" fillId="6" borderId="33" xfId="0" applyFont="1" applyFill="1" applyBorder="1" applyAlignment="1">
      <alignment vertical="center"/>
    </xf>
    <xf numFmtId="1" fontId="22" fillId="0" borderId="5" xfId="0" applyNumberFormat="1" applyFont="1" applyBorder="1" applyAlignment="1">
      <alignment vertical="center" wrapText="1"/>
    </xf>
    <xf numFmtId="0" fontId="38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0" fillId="0" borderId="0" xfId="0" applyAlignment="1"/>
    <xf numFmtId="0" fontId="29" fillId="0" borderId="5" xfId="0" applyFont="1" applyBorder="1" applyAlignment="1">
      <alignment vertical="center"/>
    </xf>
    <xf numFmtId="0" fontId="23" fillId="0" borderId="32" xfId="0" applyFont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13" borderId="2" xfId="0" applyFont="1" applyFill="1" applyBorder="1" applyAlignment="1">
      <alignment horizontal="center" vertical="center" wrapText="1"/>
    </xf>
    <xf numFmtId="0" fontId="1" fillId="13" borderId="4" xfId="0" applyFont="1" applyFill="1" applyBorder="1" applyAlignment="1">
      <alignment horizontal="center" vertical="center" wrapText="1"/>
    </xf>
    <xf numFmtId="0" fontId="1" fillId="4" borderId="41" xfId="0" applyFont="1" applyFill="1" applyBorder="1" applyAlignment="1">
      <alignment horizontal="center" vertical="center" wrapText="1"/>
    </xf>
    <xf numFmtId="0" fontId="1" fillId="4" borderId="42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39" fillId="0" borderId="0" xfId="0" applyFont="1" applyBorder="1" applyAlignment="1">
      <alignment horizontal="left" vertical="top"/>
    </xf>
    <xf numFmtId="0" fontId="0" fillId="0" borderId="0" xfId="0" applyFont="1" applyBorder="1" applyAlignment="1">
      <alignment horizontal="right" wrapText="1"/>
    </xf>
    <xf numFmtId="0" fontId="47" fillId="0" borderId="0" xfId="0" applyFont="1" applyBorder="1" applyAlignment="1">
      <alignment horizontal="center"/>
    </xf>
    <xf numFmtId="0" fontId="41" fillId="4" borderId="34" xfId="0" applyFont="1" applyFill="1" applyBorder="1" applyAlignment="1">
      <alignment horizontal="center" wrapText="1"/>
    </xf>
    <xf numFmtId="0" fontId="41" fillId="4" borderId="34" xfId="0" applyFont="1" applyFill="1" applyBorder="1" applyAlignment="1">
      <alignment horizontal="center"/>
    </xf>
    <xf numFmtId="0" fontId="0" fillId="0" borderId="34" xfId="0" applyFont="1" applyBorder="1" applyAlignment="1">
      <alignment horizontal="center" vertical="center"/>
    </xf>
    <xf numFmtId="0" fontId="45" fillId="0" borderId="34" xfId="0" applyFont="1" applyBorder="1" applyAlignment="1">
      <alignment vertical="top" wrapText="1"/>
    </xf>
    <xf numFmtId="0" fontId="50" fillId="0" borderId="34" xfId="0" applyFont="1" applyBorder="1" applyAlignment="1">
      <alignment vertical="top" wrapText="1"/>
    </xf>
    <xf numFmtId="0" fontId="50" fillId="0" borderId="34" xfId="0" applyFont="1" applyBorder="1" applyAlignment="1">
      <alignment vertical="center" wrapText="1"/>
    </xf>
    <xf numFmtId="0" fontId="45" fillId="0" borderId="34" xfId="0" applyFont="1" applyBorder="1" applyAlignment="1">
      <alignment vertical="center" wrapText="1"/>
    </xf>
    <xf numFmtId="0" fontId="44" fillId="0" borderId="0" xfId="0" applyFont="1" applyBorder="1" applyAlignment="1">
      <alignment horizontal="left" vertical="top" wrapText="1"/>
    </xf>
    <xf numFmtId="1" fontId="0" fillId="0" borderId="0" xfId="0" applyNumberFormat="1" applyFont="1" applyBorder="1" applyAlignment="1">
      <alignment horizontal="left"/>
    </xf>
    <xf numFmtId="0" fontId="42" fillId="0" borderId="34" xfId="0" applyFont="1" applyBorder="1" applyAlignment="1">
      <alignment horizontal="center" vertical="center" wrapText="1"/>
    </xf>
    <xf numFmtId="1" fontId="42" fillId="0" borderId="34" xfId="0" applyNumberFormat="1" applyFont="1" applyBorder="1" applyAlignment="1">
      <alignment horizontal="center" vertical="center"/>
    </xf>
    <xf numFmtId="0" fontId="57" fillId="0" borderId="0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F7F7F"/>
      <rgbColor rgb="FF800080"/>
      <rgbColor rgb="FF008080"/>
      <rgbColor rgb="FFB7B7B7"/>
      <rgbColor rgb="FF808080"/>
      <rgbColor rgb="FFA5A5A5"/>
      <rgbColor rgb="FF595959"/>
      <rgbColor rgb="FFF3F3F3"/>
      <rgbColor rgb="FFCFE2F3"/>
      <rgbColor rgb="FF660066"/>
      <rgbColor rgb="FFED7D31"/>
      <rgbColor rgb="FF1155CC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FEFEF"/>
      <rgbColor rgb="FFF2F2F2"/>
      <rgbColor rgb="FFFFFF99"/>
      <rgbColor rgb="FFB6D7A8"/>
      <rgbColor rgb="FFFF99CC"/>
      <rgbColor rgb="FFA6A6A6"/>
      <rgbColor rgb="FFFFCC99"/>
      <rgbColor rgb="FF3366FF"/>
      <rgbColor rgb="FF1C9FDA"/>
      <rgbColor rgb="FF99CC00"/>
      <rgbColor rgb="FFFFCC00"/>
      <rgbColor rgb="FFFF9900"/>
      <rgbColor rgb="FFEE6A05"/>
      <rgbColor rgb="FF666666"/>
      <rgbColor rgb="FF999999"/>
      <rgbColor rgb="FF434343"/>
      <rgbColor rgb="FF339966"/>
      <rgbColor rgb="FF0D0D0D"/>
      <rgbColor rgb="FF262626"/>
      <rgbColor rgb="FF993300"/>
      <rgbColor rgb="FF993366"/>
      <rgbColor rgb="FF404040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9" Type="http://schemas.openxmlformats.org/officeDocument/2006/relationships/image" Target="../media/image29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5" Type="http://schemas.openxmlformats.org/officeDocument/2006/relationships/image" Target="../media/image5.png"/><Relationship Id="rId61" Type="http://schemas.openxmlformats.org/officeDocument/2006/relationships/image" Target="../media/image61.png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70.png"/><Relationship Id="rId3" Type="http://schemas.openxmlformats.org/officeDocument/2006/relationships/image" Target="../media/image65.png"/><Relationship Id="rId7" Type="http://schemas.openxmlformats.org/officeDocument/2006/relationships/image" Target="../media/image69.png"/><Relationship Id="rId2" Type="http://schemas.openxmlformats.org/officeDocument/2006/relationships/image" Target="../media/image64.png"/><Relationship Id="rId1" Type="http://schemas.openxmlformats.org/officeDocument/2006/relationships/image" Target="../media/image63.png"/><Relationship Id="rId6" Type="http://schemas.openxmlformats.org/officeDocument/2006/relationships/image" Target="../media/image68.png"/><Relationship Id="rId5" Type="http://schemas.openxmlformats.org/officeDocument/2006/relationships/image" Target="../media/image67.png"/><Relationship Id="rId4" Type="http://schemas.openxmlformats.org/officeDocument/2006/relationships/image" Target="../media/image6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133200</xdr:colOff>
      <xdr:row>52</xdr:row>
      <xdr:rowOff>38520</xdr:rowOff>
    </xdr:from>
    <xdr:to>
      <xdr:col>2</xdr:col>
      <xdr:colOff>723240</xdr:colOff>
      <xdr:row>53</xdr:row>
      <xdr:rowOff>285480</xdr:rowOff>
    </xdr:to>
    <xdr:pic>
      <xdr:nvPicPr>
        <xdr:cNvPr id="2" name="image2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424400" y="22726800"/>
          <a:ext cx="590040" cy="57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152280</xdr:colOff>
      <xdr:row>57</xdr:row>
      <xdr:rowOff>57600</xdr:rowOff>
    </xdr:from>
    <xdr:to>
      <xdr:col>2</xdr:col>
      <xdr:colOff>752040</xdr:colOff>
      <xdr:row>58</xdr:row>
      <xdr:rowOff>304560</xdr:rowOff>
    </xdr:to>
    <xdr:pic>
      <xdr:nvPicPr>
        <xdr:cNvPr id="3" name="image1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4443480" y="25365240"/>
          <a:ext cx="599760" cy="57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152280</xdr:colOff>
      <xdr:row>60</xdr:row>
      <xdr:rowOff>38520</xdr:rowOff>
    </xdr:from>
    <xdr:to>
      <xdr:col>2</xdr:col>
      <xdr:colOff>752040</xdr:colOff>
      <xdr:row>61</xdr:row>
      <xdr:rowOff>285480</xdr:rowOff>
    </xdr:to>
    <xdr:pic>
      <xdr:nvPicPr>
        <xdr:cNvPr id="4" name="image4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443480" y="26651160"/>
          <a:ext cx="599760" cy="57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152280</xdr:colOff>
      <xdr:row>63</xdr:row>
      <xdr:rowOff>38160</xdr:rowOff>
    </xdr:from>
    <xdr:to>
      <xdr:col>2</xdr:col>
      <xdr:colOff>752040</xdr:colOff>
      <xdr:row>64</xdr:row>
      <xdr:rowOff>286200</xdr:rowOff>
    </xdr:to>
    <xdr:pic>
      <xdr:nvPicPr>
        <xdr:cNvPr id="5" name="image13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443480" y="27955800"/>
          <a:ext cx="599760" cy="571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171360</xdr:colOff>
      <xdr:row>70</xdr:row>
      <xdr:rowOff>38160</xdr:rowOff>
    </xdr:from>
    <xdr:to>
      <xdr:col>2</xdr:col>
      <xdr:colOff>771120</xdr:colOff>
      <xdr:row>71</xdr:row>
      <xdr:rowOff>286200</xdr:rowOff>
    </xdr:to>
    <xdr:pic>
      <xdr:nvPicPr>
        <xdr:cNvPr id="6" name="image12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462560" y="30737160"/>
          <a:ext cx="599760" cy="571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152280</xdr:colOff>
      <xdr:row>73</xdr:row>
      <xdr:rowOff>47520</xdr:rowOff>
    </xdr:from>
    <xdr:to>
      <xdr:col>2</xdr:col>
      <xdr:colOff>752040</xdr:colOff>
      <xdr:row>74</xdr:row>
      <xdr:rowOff>295560</xdr:rowOff>
    </xdr:to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443480" y="32051520"/>
          <a:ext cx="599760" cy="571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142920</xdr:colOff>
      <xdr:row>84</xdr:row>
      <xdr:rowOff>38160</xdr:rowOff>
    </xdr:from>
    <xdr:to>
      <xdr:col>2</xdr:col>
      <xdr:colOff>742680</xdr:colOff>
      <xdr:row>85</xdr:row>
      <xdr:rowOff>286200</xdr:rowOff>
    </xdr:to>
    <xdr:pic>
      <xdr:nvPicPr>
        <xdr:cNvPr id="8" name="image2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4434120" y="36118800"/>
          <a:ext cx="599760" cy="571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162000</xdr:colOff>
      <xdr:row>67</xdr:row>
      <xdr:rowOff>47520</xdr:rowOff>
    </xdr:from>
    <xdr:to>
      <xdr:col>2</xdr:col>
      <xdr:colOff>761760</xdr:colOff>
      <xdr:row>68</xdr:row>
      <xdr:rowOff>294840</xdr:rowOff>
    </xdr:to>
    <xdr:pic>
      <xdr:nvPicPr>
        <xdr:cNvPr id="9" name="image20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453200" y="29441520"/>
          <a:ext cx="599760" cy="571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219240</xdr:colOff>
      <xdr:row>57</xdr:row>
      <xdr:rowOff>19440</xdr:rowOff>
    </xdr:from>
    <xdr:to>
      <xdr:col>3</xdr:col>
      <xdr:colOff>838080</xdr:colOff>
      <xdr:row>58</xdr:row>
      <xdr:rowOff>313920</xdr:rowOff>
    </xdr:to>
    <xdr:pic>
      <xdr:nvPicPr>
        <xdr:cNvPr id="10" name="image5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8"/>
        <a:stretch/>
      </xdr:blipFill>
      <xdr:spPr>
        <a:xfrm>
          <a:off x="5352480" y="25327080"/>
          <a:ext cx="618840" cy="618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228600</xdr:colOff>
      <xdr:row>60</xdr:row>
      <xdr:rowOff>9720</xdr:rowOff>
    </xdr:from>
    <xdr:to>
      <xdr:col>3</xdr:col>
      <xdr:colOff>847440</xdr:colOff>
      <xdr:row>61</xdr:row>
      <xdr:rowOff>304200</xdr:rowOff>
    </xdr:to>
    <xdr:pic>
      <xdr:nvPicPr>
        <xdr:cNvPr id="11" name="image14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9"/>
        <a:stretch/>
      </xdr:blipFill>
      <xdr:spPr>
        <a:xfrm>
          <a:off x="5361840" y="26622360"/>
          <a:ext cx="618840" cy="618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237960</xdr:colOff>
      <xdr:row>63</xdr:row>
      <xdr:rowOff>9360</xdr:rowOff>
    </xdr:from>
    <xdr:to>
      <xdr:col>3</xdr:col>
      <xdr:colOff>856800</xdr:colOff>
      <xdr:row>64</xdr:row>
      <xdr:rowOff>304920</xdr:rowOff>
    </xdr:to>
    <xdr:pic>
      <xdr:nvPicPr>
        <xdr:cNvPr id="12" name="image19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5371200" y="27927000"/>
          <a:ext cx="618840" cy="619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219240</xdr:colOff>
      <xdr:row>70</xdr:row>
      <xdr:rowOff>19080</xdr:rowOff>
    </xdr:from>
    <xdr:to>
      <xdr:col>3</xdr:col>
      <xdr:colOff>838080</xdr:colOff>
      <xdr:row>71</xdr:row>
      <xdr:rowOff>314640</xdr:rowOff>
    </xdr:to>
    <xdr:pic>
      <xdr:nvPicPr>
        <xdr:cNvPr id="13" name="image6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1"/>
        <a:stretch/>
      </xdr:blipFill>
      <xdr:spPr>
        <a:xfrm>
          <a:off x="5352480" y="30718080"/>
          <a:ext cx="618840" cy="619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237960</xdr:colOff>
      <xdr:row>73</xdr:row>
      <xdr:rowOff>19080</xdr:rowOff>
    </xdr:from>
    <xdr:to>
      <xdr:col>3</xdr:col>
      <xdr:colOff>856800</xdr:colOff>
      <xdr:row>74</xdr:row>
      <xdr:rowOff>314640</xdr:rowOff>
    </xdr:to>
    <xdr:pic>
      <xdr:nvPicPr>
        <xdr:cNvPr id="14" name="image8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12"/>
        <a:stretch/>
      </xdr:blipFill>
      <xdr:spPr>
        <a:xfrm>
          <a:off x="5371200" y="32023080"/>
          <a:ext cx="618840" cy="619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247680</xdr:colOff>
      <xdr:row>84</xdr:row>
      <xdr:rowOff>28440</xdr:rowOff>
    </xdr:from>
    <xdr:to>
      <xdr:col>3</xdr:col>
      <xdr:colOff>866520</xdr:colOff>
      <xdr:row>86</xdr:row>
      <xdr:rowOff>150</xdr:rowOff>
    </xdr:to>
    <xdr:pic>
      <xdr:nvPicPr>
        <xdr:cNvPr id="15" name="image3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3"/>
        <a:stretch/>
      </xdr:blipFill>
      <xdr:spPr>
        <a:xfrm>
          <a:off x="5380920" y="36109080"/>
          <a:ext cx="618840" cy="619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304920</xdr:colOff>
      <xdr:row>5</xdr:row>
      <xdr:rowOff>190440</xdr:rowOff>
    </xdr:from>
    <xdr:to>
      <xdr:col>3</xdr:col>
      <xdr:colOff>885600</xdr:colOff>
      <xdr:row>6</xdr:row>
      <xdr:rowOff>142920</xdr:rowOff>
    </xdr:to>
    <xdr:pic>
      <xdr:nvPicPr>
        <xdr:cNvPr id="16" name="image9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4"/>
        <a:stretch/>
      </xdr:blipFill>
      <xdr:spPr>
        <a:xfrm>
          <a:off x="5438160" y="1380960"/>
          <a:ext cx="580680" cy="190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219240</xdr:colOff>
      <xdr:row>78</xdr:row>
      <xdr:rowOff>28800</xdr:rowOff>
    </xdr:from>
    <xdr:to>
      <xdr:col>3</xdr:col>
      <xdr:colOff>866520</xdr:colOff>
      <xdr:row>79</xdr:row>
      <xdr:rowOff>313920</xdr:rowOff>
    </xdr:to>
    <xdr:pic>
      <xdr:nvPicPr>
        <xdr:cNvPr id="17" name="image11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15"/>
        <a:stretch/>
      </xdr:blipFill>
      <xdr:spPr>
        <a:xfrm>
          <a:off x="5352480" y="33985080"/>
          <a:ext cx="647280" cy="609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133200</xdr:colOff>
      <xdr:row>48</xdr:row>
      <xdr:rowOff>47520</xdr:rowOff>
    </xdr:from>
    <xdr:to>
      <xdr:col>2</xdr:col>
      <xdr:colOff>732960</xdr:colOff>
      <xdr:row>48</xdr:row>
      <xdr:rowOff>618840</xdr:rowOff>
    </xdr:to>
    <xdr:pic>
      <xdr:nvPicPr>
        <xdr:cNvPr id="18" name="image18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16"/>
        <a:stretch/>
      </xdr:blipFill>
      <xdr:spPr>
        <a:xfrm>
          <a:off x="4424400" y="20107080"/>
          <a:ext cx="599760" cy="571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447840</xdr:colOff>
      <xdr:row>48</xdr:row>
      <xdr:rowOff>47520</xdr:rowOff>
    </xdr:from>
    <xdr:to>
      <xdr:col>3</xdr:col>
      <xdr:colOff>24480</xdr:colOff>
      <xdr:row>48</xdr:row>
      <xdr:rowOff>199440</xdr:rowOff>
    </xdr:to>
    <xdr:pic>
      <xdr:nvPicPr>
        <xdr:cNvPr id="19" name="image15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17"/>
        <a:stretch/>
      </xdr:blipFill>
      <xdr:spPr>
        <a:xfrm>
          <a:off x="4739040" y="20107080"/>
          <a:ext cx="418680" cy="151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237960</xdr:colOff>
      <xdr:row>80</xdr:row>
      <xdr:rowOff>19080</xdr:rowOff>
    </xdr:from>
    <xdr:to>
      <xdr:col>3</xdr:col>
      <xdr:colOff>885240</xdr:colOff>
      <xdr:row>81</xdr:row>
      <xdr:rowOff>304920</xdr:rowOff>
    </xdr:to>
    <xdr:pic>
      <xdr:nvPicPr>
        <xdr:cNvPr id="20" name="image11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15"/>
        <a:stretch/>
      </xdr:blipFill>
      <xdr:spPr>
        <a:xfrm>
          <a:off x="5371200" y="34623360"/>
          <a:ext cx="647280" cy="609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181080</xdr:colOff>
      <xdr:row>80</xdr:row>
      <xdr:rowOff>19080</xdr:rowOff>
    </xdr:from>
    <xdr:to>
      <xdr:col>2</xdr:col>
      <xdr:colOff>666360</xdr:colOff>
      <xdr:row>82</xdr:row>
      <xdr:rowOff>47520</xdr:rowOff>
    </xdr:to>
    <xdr:pic>
      <xdr:nvPicPr>
        <xdr:cNvPr id="21" name="image7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18"/>
        <a:stretch/>
      </xdr:blipFill>
      <xdr:spPr>
        <a:xfrm>
          <a:off x="4472280" y="34623360"/>
          <a:ext cx="485280" cy="676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190440</xdr:colOff>
      <xdr:row>78</xdr:row>
      <xdr:rowOff>360</xdr:rowOff>
    </xdr:from>
    <xdr:to>
      <xdr:col>2</xdr:col>
      <xdr:colOff>675720</xdr:colOff>
      <xdr:row>80</xdr:row>
      <xdr:rowOff>9000</xdr:rowOff>
    </xdr:to>
    <xdr:pic>
      <xdr:nvPicPr>
        <xdr:cNvPr id="22" name="image16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19"/>
        <a:stretch/>
      </xdr:blipFill>
      <xdr:spPr>
        <a:xfrm>
          <a:off x="4481640" y="33956640"/>
          <a:ext cx="485280" cy="656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66600</xdr:colOff>
      <xdr:row>88</xdr:row>
      <xdr:rowOff>105120</xdr:rowOff>
    </xdr:from>
    <xdr:to>
      <xdr:col>9</xdr:col>
      <xdr:colOff>481800</xdr:colOff>
      <xdr:row>140</xdr:row>
      <xdr:rowOff>808920</xdr:rowOff>
    </xdr:to>
    <xdr:pic>
      <xdr:nvPicPr>
        <xdr:cNvPr id="23" name="image17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20"/>
        <a:stretch/>
      </xdr:blipFill>
      <xdr:spPr>
        <a:xfrm>
          <a:off x="66600" y="37633320"/>
          <a:ext cx="13918320" cy="9124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200160</xdr:colOff>
      <xdr:row>23</xdr:row>
      <xdr:rowOff>47520</xdr:rowOff>
    </xdr:from>
    <xdr:to>
      <xdr:col>2</xdr:col>
      <xdr:colOff>657000</xdr:colOff>
      <xdr:row>23</xdr:row>
      <xdr:rowOff>961560</xdr:rowOff>
    </xdr:to>
    <xdr:pic>
      <xdr:nvPicPr>
        <xdr:cNvPr id="24" name="image21.png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21"/>
        <a:stretch/>
      </xdr:blipFill>
      <xdr:spPr>
        <a:xfrm>
          <a:off x="4491360" y="8277120"/>
          <a:ext cx="456840" cy="91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237960</xdr:colOff>
      <xdr:row>76</xdr:row>
      <xdr:rowOff>28800</xdr:rowOff>
    </xdr:from>
    <xdr:to>
      <xdr:col>3</xdr:col>
      <xdr:colOff>885240</xdr:colOff>
      <xdr:row>77</xdr:row>
      <xdr:rowOff>313560</xdr:rowOff>
    </xdr:to>
    <xdr:pic>
      <xdr:nvPicPr>
        <xdr:cNvPr id="25" name="image11.png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15"/>
        <a:stretch/>
      </xdr:blipFill>
      <xdr:spPr>
        <a:xfrm>
          <a:off x="5371200" y="33337440"/>
          <a:ext cx="647280" cy="608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228600</xdr:colOff>
      <xdr:row>76</xdr:row>
      <xdr:rowOff>19440</xdr:rowOff>
    </xdr:from>
    <xdr:to>
      <xdr:col>2</xdr:col>
      <xdr:colOff>666360</xdr:colOff>
      <xdr:row>77</xdr:row>
      <xdr:rowOff>323280</xdr:rowOff>
    </xdr:to>
    <xdr:pic>
      <xdr:nvPicPr>
        <xdr:cNvPr id="26" name="image24.png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22"/>
        <a:stretch/>
      </xdr:blipFill>
      <xdr:spPr>
        <a:xfrm>
          <a:off x="4519800" y="33328080"/>
          <a:ext cx="437760" cy="627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181080</xdr:colOff>
      <xdr:row>87</xdr:row>
      <xdr:rowOff>76680</xdr:rowOff>
    </xdr:from>
    <xdr:to>
      <xdr:col>2</xdr:col>
      <xdr:colOff>704520</xdr:colOff>
      <xdr:row>87</xdr:row>
      <xdr:rowOff>552600</xdr:rowOff>
    </xdr:to>
    <xdr:pic>
      <xdr:nvPicPr>
        <xdr:cNvPr id="27" name="image43.png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/>
      </xdr:nvPicPr>
      <xdr:blipFill>
        <a:blip xmlns:r="http://schemas.openxmlformats.org/officeDocument/2006/relationships" r:embed="rId23"/>
        <a:stretch/>
      </xdr:blipFill>
      <xdr:spPr>
        <a:xfrm>
          <a:off x="4472280" y="36976320"/>
          <a:ext cx="523440" cy="475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257040</xdr:colOff>
      <xdr:row>13</xdr:row>
      <xdr:rowOff>314280</xdr:rowOff>
    </xdr:from>
    <xdr:to>
      <xdr:col>3</xdr:col>
      <xdr:colOff>837720</xdr:colOff>
      <xdr:row>15</xdr:row>
      <xdr:rowOff>247320</xdr:rowOff>
    </xdr:to>
    <xdr:pic>
      <xdr:nvPicPr>
        <xdr:cNvPr id="28" name="image25.png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24"/>
        <a:stretch/>
      </xdr:blipFill>
      <xdr:spPr>
        <a:xfrm>
          <a:off x="5390280" y="3971880"/>
          <a:ext cx="580680" cy="580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257040</xdr:colOff>
      <xdr:row>17</xdr:row>
      <xdr:rowOff>314280</xdr:rowOff>
    </xdr:from>
    <xdr:to>
      <xdr:col>3</xdr:col>
      <xdr:colOff>837720</xdr:colOff>
      <xdr:row>19</xdr:row>
      <xdr:rowOff>247680</xdr:rowOff>
    </xdr:to>
    <xdr:pic>
      <xdr:nvPicPr>
        <xdr:cNvPr id="29" name="image25.png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24"/>
        <a:stretch/>
      </xdr:blipFill>
      <xdr:spPr>
        <a:xfrm>
          <a:off x="5390280" y="5267160"/>
          <a:ext cx="580680" cy="581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247680</xdr:colOff>
      <xdr:row>22</xdr:row>
      <xdr:rowOff>190440</xdr:rowOff>
    </xdr:from>
    <xdr:to>
      <xdr:col>3</xdr:col>
      <xdr:colOff>828360</xdr:colOff>
      <xdr:row>22</xdr:row>
      <xdr:rowOff>771120</xdr:rowOff>
    </xdr:to>
    <xdr:pic>
      <xdr:nvPicPr>
        <xdr:cNvPr id="30" name="image29.png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25"/>
        <a:stretch/>
      </xdr:blipFill>
      <xdr:spPr>
        <a:xfrm>
          <a:off x="5380920" y="7429320"/>
          <a:ext cx="580680" cy="580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266760</xdr:colOff>
      <xdr:row>27</xdr:row>
      <xdr:rowOff>38160</xdr:rowOff>
    </xdr:from>
    <xdr:to>
      <xdr:col>3</xdr:col>
      <xdr:colOff>847440</xdr:colOff>
      <xdr:row>28</xdr:row>
      <xdr:rowOff>295560</xdr:rowOff>
    </xdr:to>
    <xdr:pic>
      <xdr:nvPicPr>
        <xdr:cNvPr id="31" name="image22.png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26"/>
        <a:stretch/>
      </xdr:blipFill>
      <xdr:spPr>
        <a:xfrm>
          <a:off x="5400000" y="10763280"/>
          <a:ext cx="580680" cy="581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247680</xdr:colOff>
      <xdr:row>23</xdr:row>
      <xdr:rowOff>190440</xdr:rowOff>
    </xdr:from>
    <xdr:to>
      <xdr:col>3</xdr:col>
      <xdr:colOff>828360</xdr:colOff>
      <xdr:row>23</xdr:row>
      <xdr:rowOff>771120</xdr:rowOff>
    </xdr:to>
    <xdr:pic>
      <xdr:nvPicPr>
        <xdr:cNvPr id="32" name="image29.png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25"/>
        <a:stretch/>
      </xdr:blipFill>
      <xdr:spPr>
        <a:xfrm>
          <a:off x="5380920" y="8420040"/>
          <a:ext cx="580680" cy="580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266760</xdr:colOff>
      <xdr:row>35</xdr:row>
      <xdr:rowOff>143280</xdr:rowOff>
    </xdr:from>
    <xdr:to>
      <xdr:col>3</xdr:col>
      <xdr:colOff>847440</xdr:colOff>
      <xdr:row>37</xdr:row>
      <xdr:rowOff>75600</xdr:rowOff>
    </xdr:to>
    <xdr:pic>
      <xdr:nvPicPr>
        <xdr:cNvPr id="33" name="image30.png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27"/>
        <a:stretch/>
      </xdr:blipFill>
      <xdr:spPr>
        <a:xfrm>
          <a:off x="5400000" y="14125680"/>
          <a:ext cx="580680" cy="580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266760</xdr:colOff>
      <xdr:row>31</xdr:row>
      <xdr:rowOff>57240</xdr:rowOff>
    </xdr:from>
    <xdr:to>
      <xdr:col>3</xdr:col>
      <xdr:colOff>847440</xdr:colOff>
      <xdr:row>32</xdr:row>
      <xdr:rowOff>313920</xdr:rowOff>
    </xdr:to>
    <xdr:pic>
      <xdr:nvPicPr>
        <xdr:cNvPr id="34" name="image22.png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26"/>
        <a:stretch/>
      </xdr:blipFill>
      <xdr:spPr>
        <a:xfrm>
          <a:off x="5400000" y="12077640"/>
          <a:ext cx="580680" cy="580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257040</xdr:colOff>
      <xdr:row>43</xdr:row>
      <xdr:rowOff>181080</xdr:rowOff>
    </xdr:from>
    <xdr:to>
      <xdr:col>3</xdr:col>
      <xdr:colOff>837720</xdr:colOff>
      <xdr:row>43</xdr:row>
      <xdr:rowOff>761760</xdr:rowOff>
    </xdr:to>
    <xdr:pic>
      <xdr:nvPicPr>
        <xdr:cNvPr id="35" name="image33.png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/>
      </xdr:nvPicPr>
      <xdr:blipFill>
        <a:blip xmlns:r="http://schemas.openxmlformats.org/officeDocument/2006/relationships" r:embed="rId28"/>
        <a:stretch/>
      </xdr:blipFill>
      <xdr:spPr>
        <a:xfrm>
          <a:off x="5390280" y="17287920"/>
          <a:ext cx="580680" cy="580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266760</xdr:colOff>
      <xdr:row>42</xdr:row>
      <xdr:rowOff>190800</xdr:rowOff>
    </xdr:from>
    <xdr:to>
      <xdr:col>3</xdr:col>
      <xdr:colOff>847440</xdr:colOff>
      <xdr:row>42</xdr:row>
      <xdr:rowOff>771480</xdr:rowOff>
    </xdr:to>
    <xdr:pic>
      <xdr:nvPicPr>
        <xdr:cNvPr id="36" name="image26.png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/>
      </xdr:nvPicPr>
      <xdr:blipFill>
        <a:blip xmlns:r="http://schemas.openxmlformats.org/officeDocument/2006/relationships" r:embed="rId29"/>
        <a:stretch/>
      </xdr:blipFill>
      <xdr:spPr>
        <a:xfrm>
          <a:off x="5400000" y="16306920"/>
          <a:ext cx="580680" cy="580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266760</xdr:colOff>
      <xdr:row>38</xdr:row>
      <xdr:rowOff>143280</xdr:rowOff>
    </xdr:from>
    <xdr:to>
      <xdr:col>3</xdr:col>
      <xdr:colOff>847440</xdr:colOff>
      <xdr:row>40</xdr:row>
      <xdr:rowOff>76320</xdr:rowOff>
    </xdr:to>
    <xdr:pic>
      <xdr:nvPicPr>
        <xdr:cNvPr id="37" name="image30.png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/>
      </xdr:nvPicPr>
      <xdr:blipFill>
        <a:blip xmlns:r="http://schemas.openxmlformats.org/officeDocument/2006/relationships" r:embed="rId27"/>
        <a:stretch/>
      </xdr:blipFill>
      <xdr:spPr>
        <a:xfrm>
          <a:off x="5400000" y="15097320"/>
          <a:ext cx="580680" cy="580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257040</xdr:colOff>
      <xdr:row>44</xdr:row>
      <xdr:rowOff>181440</xdr:rowOff>
    </xdr:from>
    <xdr:to>
      <xdr:col>3</xdr:col>
      <xdr:colOff>837720</xdr:colOff>
      <xdr:row>44</xdr:row>
      <xdr:rowOff>762120</xdr:rowOff>
    </xdr:to>
    <xdr:pic>
      <xdr:nvPicPr>
        <xdr:cNvPr id="38" name="image33.png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28"/>
        <a:stretch/>
      </xdr:blipFill>
      <xdr:spPr>
        <a:xfrm>
          <a:off x="5390280" y="18278640"/>
          <a:ext cx="580680" cy="580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266760</xdr:colOff>
      <xdr:row>67</xdr:row>
      <xdr:rowOff>47520</xdr:rowOff>
    </xdr:from>
    <xdr:to>
      <xdr:col>3</xdr:col>
      <xdr:colOff>809280</xdr:colOff>
      <xdr:row>68</xdr:row>
      <xdr:rowOff>256680</xdr:rowOff>
    </xdr:to>
    <xdr:pic>
      <xdr:nvPicPr>
        <xdr:cNvPr id="39" name="image23.png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30"/>
        <a:stretch/>
      </xdr:blipFill>
      <xdr:spPr>
        <a:xfrm>
          <a:off x="5400000" y="29441520"/>
          <a:ext cx="542520" cy="5331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266760</xdr:colOff>
      <xdr:row>52</xdr:row>
      <xdr:rowOff>47880</xdr:rowOff>
    </xdr:from>
    <xdr:to>
      <xdr:col>3</xdr:col>
      <xdr:colOff>809280</xdr:colOff>
      <xdr:row>53</xdr:row>
      <xdr:rowOff>266040</xdr:rowOff>
    </xdr:to>
    <xdr:pic>
      <xdr:nvPicPr>
        <xdr:cNvPr id="40" name="image23.png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/>
      </xdr:nvPicPr>
      <xdr:blipFill>
        <a:blip xmlns:r="http://schemas.openxmlformats.org/officeDocument/2006/relationships" r:embed="rId30"/>
        <a:stretch/>
      </xdr:blipFill>
      <xdr:spPr>
        <a:xfrm>
          <a:off x="5400000" y="22736160"/>
          <a:ext cx="542520" cy="5421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162000</xdr:colOff>
      <xdr:row>12</xdr:row>
      <xdr:rowOff>66600</xdr:rowOff>
    </xdr:from>
    <xdr:to>
      <xdr:col>2</xdr:col>
      <xdr:colOff>695160</xdr:colOff>
      <xdr:row>12</xdr:row>
      <xdr:rowOff>933120</xdr:rowOff>
    </xdr:to>
    <xdr:pic>
      <xdr:nvPicPr>
        <xdr:cNvPr id="41" name="image38.png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/>
      </xdr:nvPicPr>
      <xdr:blipFill>
        <a:blip xmlns:r="http://schemas.openxmlformats.org/officeDocument/2006/relationships" r:embed="rId31"/>
        <a:stretch/>
      </xdr:blipFill>
      <xdr:spPr>
        <a:xfrm>
          <a:off x="4453200" y="2733480"/>
          <a:ext cx="533160" cy="8665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257040</xdr:colOff>
      <xdr:row>12</xdr:row>
      <xdr:rowOff>200160</xdr:rowOff>
    </xdr:from>
    <xdr:to>
      <xdr:col>3</xdr:col>
      <xdr:colOff>837720</xdr:colOff>
      <xdr:row>12</xdr:row>
      <xdr:rowOff>780840</xdr:rowOff>
    </xdr:to>
    <xdr:pic>
      <xdr:nvPicPr>
        <xdr:cNvPr id="42" name="image25.png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/>
      </xdr:nvPicPr>
      <xdr:blipFill>
        <a:blip xmlns:r="http://schemas.openxmlformats.org/officeDocument/2006/relationships" r:embed="rId24"/>
        <a:stretch/>
      </xdr:blipFill>
      <xdr:spPr>
        <a:xfrm>
          <a:off x="5390280" y="2867040"/>
          <a:ext cx="580680" cy="580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257040</xdr:colOff>
      <xdr:row>21</xdr:row>
      <xdr:rowOff>200520</xdr:rowOff>
    </xdr:from>
    <xdr:to>
      <xdr:col>3</xdr:col>
      <xdr:colOff>837720</xdr:colOff>
      <xdr:row>21</xdr:row>
      <xdr:rowOff>781200</xdr:rowOff>
    </xdr:to>
    <xdr:pic>
      <xdr:nvPicPr>
        <xdr:cNvPr id="43" name="image29.png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/>
      </xdr:nvPicPr>
      <xdr:blipFill>
        <a:blip xmlns:r="http://schemas.openxmlformats.org/officeDocument/2006/relationships" r:embed="rId25"/>
        <a:stretch/>
      </xdr:blipFill>
      <xdr:spPr>
        <a:xfrm>
          <a:off x="5390280" y="6448680"/>
          <a:ext cx="580680" cy="580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76320</xdr:colOff>
      <xdr:row>21</xdr:row>
      <xdr:rowOff>47880</xdr:rowOff>
    </xdr:from>
    <xdr:to>
      <xdr:col>2</xdr:col>
      <xdr:colOff>761760</xdr:colOff>
      <xdr:row>21</xdr:row>
      <xdr:rowOff>961920</xdr:rowOff>
    </xdr:to>
    <xdr:pic>
      <xdr:nvPicPr>
        <xdr:cNvPr id="44" name="image28.png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/>
      </xdr:nvPicPr>
      <xdr:blipFill>
        <a:blip xmlns:r="http://schemas.openxmlformats.org/officeDocument/2006/relationships" r:embed="rId32"/>
        <a:stretch/>
      </xdr:blipFill>
      <xdr:spPr>
        <a:xfrm>
          <a:off x="4367520" y="6296040"/>
          <a:ext cx="685440" cy="91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123840</xdr:colOff>
      <xdr:row>25</xdr:row>
      <xdr:rowOff>124200</xdr:rowOff>
    </xdr:from>
    <xdr:to>
      <xdr:col>2</xdr:col>
      <xdr:colOff>713880</xdr:colOff>
      <xdr:row>25</xdr:row>
      <xdr:rowOff>933480</xdr:rowOff>
    </xdr:to>
    <xdr:pic>
      <xdr:nvPicPr>
        <xdr:cNvPr id="45" name="image31.png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/>
      </xdr:nvPicPr>
      <xdr:blipFill>
        <a:blip xmlns:r="http://schemas.openxmlformats.org/officeDocument/2006/relationships" r:embed="rId33"/>
        <a:stretch/>
      </xdr:blipFill>
      <xdr:spPr>
        <a:xfrm>
          <a:off x="4415040" y="9534600"/>
          <a:ext cx="590040" cy="809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257040</xdr:colOff>
      <xdr:row>25</xdr:row>
      <xdr:rowOff>181440</xdr:rowOff>
    </xdr:from>
    <xdr:to>
      <xdr:col>3</xdr:col>
      <xdr:colOff>837720</xdr:colOff>
      <xdr:row>25</xdr:row>
      <xdr:rowOff>762120</xdr:rowOff>
    </xdr:to>
    <xdr:pic>
      <xdr:nvPicPr>
        <xdr:cNvPr id="46" name="image22.png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/>
      </xdr:nvPicPr>
      <xdr:blipFill>
        <a:blip xmlns:r="http://schemas.openxmlformats.org/officeDocument/2006/relationships" r:embed="rId26"/>
        <a:stretch/>
      </xdr:blipFill>
      <xdr:spPr>
        <a:xfrm>
          <a:off x="5390280" y="9591840"/>
          <a:ext cx="580680" cy="580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142920</xdr:colOff>
      <xdr:row>34</xdr:row>
      <xdr:rowOff>76320</xdr:rowOff>
    </xdr:from>
    <xdr:to>
      <xdr:col>2</xdr:col>
      <xdr:colOff>761760</xdr:colOff>
      <xdr:row>34</xdr:row>
      <xdr:rowOff>923760</xdr:rowOff>
    </xdr:to>
    <xdr:pic>
      <xdr:nvPicPr>
        <xdr:cNvPr id="47" name="image32.png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/>
      </xdr:nvPicPr>
      <xdr:blipFill>
        <a:blip xmlns:r="http://schemas.openxmlformats.org/officeDocument/2006/relationships" r:embed="rId34"/>
        <a:stretch/>
      </xdr:blipFill>
      <xdr:spPr>
        <a:xfrm>
          <a:off x="4434120" y="13068360"/>
          <a:ext cx="618840" cy="847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266760</xdr:colOff>
      <xdr:row>34</xdr:row>
      <xdr:rowOff>171360</xdr:rowOff>
    </xdr:from>
    <xdr:to>
      <xdr:col>3</xdr:col>
      <xdr:colOff>847440</xdr:colOff>
      <xdr:row>34</xdr:row>
      <xdr:rowOff>752040</xdr:rowOff>
    </xdr:to>
    <xdr:pic>
      <xdr:nvPicPr>
        <xdr:cNvPr id="48" name="image30.png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/>
      </xdr:nvPicPr>
      <xdr:blipFill>
        <a:blip xmlns:r="http://schemas.openxmlformats.org/officeDocument/2006/relationships" r:embed="rId27"/>
        <a:stretch/>
      </xdr:blipFill>
      <xdr:spPr>
        <a:xfrm>
          <a:off x="5400000" y="13163400"/>
          <a:ext cx="580680" cy="580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247680</xdr:colOff>
      <xdr:row>47</xdr:row>
      <xdr:rowOff>47880</xdr:rowOff>
    </xdr:from>
    <xdr:to>
      <xdr:col>3</xdr:col>
      <xdr:colOff>828360</xdr:colOff>
      <xdr:row>47</xdr:row>
      <xdr:rowOff>628560</xdr:rowOff>
    </xdr:to>
    <xdr:pic>
      <xdr:nvPicPr>
        <xdr:cNvPr id="49" name="image27.png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/>
      </xdr:nvPicPr>
      <xdr:blipFill>
        <a:blip xmlns:r="http://schemas.openxmlformats.org/officeDocument/2006/relationships" r:embed="rId35"/>
        <a:stretch/>
      </xdr:blipFill>
      <xdr:spPr>
        <a:xfrm>
          <a:off x="5380920" y="19450080"/>
          <a:ext cx="580680" cy="580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123840</xdr:colOff>
      <xdr:row>47</xdr:row>
      <xdr:rowOff>57600</xdr:rowOff>
    </xdr:from>
    <xdr:to>
      <xdr:col>2</xdr:col>
      <xdr:colOff>713880</xdr:colOff>
      <xdr:row>47</xdr:row>
      <xdr:rowOff>628920</xdr:rowOff>
    </xdr:to>
    <xdr:pic>
      <xdr:nvPicPr>
        <xdr:cNvPr id="50" name="image39.png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/>
      </xdr:nvPicPr>
      <xdr:blipFill>
        <a:blip xmlns:r="http://schemas.openxmlformats.org/officeDocument/2006/relationships" r:embed="rId36"/>
        <a:stretch/>
      </xdr:blipFill>
      <xdr:spPr>
        <a:xfrm>
          <a:off x="4415040" y="19459800"/>
          <a:ext cx="590040" cy="571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152280</xdr:colOff>
      <xdr:row>51</xdr:row>
      <xdr:rowOff>47520</xdr:rowOff>
    </xdr:from>
    <xdr:to>
      <xdr:col>2</xdr:col>
      <xdr:colOff>742320</xdr:colOff>
      <xdr:row>51</xdr:row>
      <xdr:rowOff>618840</xdr:rowOff>
    </xdr:to>
    <xdr:pic>
      <xdr:nvPicPr>
        <xdr:cNvPr id="51" name="image42.png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/>
      </xdr:nvPicPr>
      <xdr:blipFill>
        <a:blip xmlns:r="http://schemas.openxmlformats.org/officeDocument/2006/relationships" r:embed="rId37"/>
        <a:stretch/>
      </xdr:blipFill>
      <xdr:spPr>
        <a:xfrm>
          <a:off x="4443480" y="22078800"/>
          <a:ext cx="590040" cy="571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266760</xdr:colOff>
      <xdr:row>51</xdr:row>
      <xdr:rowOff>66600</xdr:rowOff>
    </xdr:from>
    <xdr:to>
      <xdr:col>3</xdr:col>
      <xdr:colOff>809280</xdr:colOff>
      <xdr:row>51</xdr:row>
      <xdr:rowOff>609120</xdr:rowOff>
    </xdr:to>
    <xdr:pic>
      <xdr:nvPicPr>
        <xdr:cNvPr id="52" name="image23.png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/>
      </xdr:nvPicPr>
      <xdr:blipFill>
        <a:blip xmlns:r="http://schemas.openxmlformats.org/officeDocument/2006/relationships" r:embed="rId30"/>
        <a:stretch/>
      </xdr:blipFill>
      <xdr:spPr>
        <a:xfrm>
          <a:off x="5400000" y="22097880"/>
          <a:ext cx="542520" cy="5425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152280</xdr:colOff>
      <xdr:row>56</xdr:row>
      <xdr:rowOff>47520</xdr:rowOff>
    </xdr:from>
    <xdr:to>
      <xdr:col>2</xdr:col>
      <xdr:colOff>742320</xdr:colOff>
      <xdr:row>56</xdr:row>
      <xdr:rowOff>618840</xdr:rowOff>
    </xdr:to>
    <xdr:pic>
      <xdr:nvPicPr>
        <xdr:cNvPr id="53" name="image39.png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/>
      </xdr:nvPicPr>
      <xdr:blipFill>
        <a:blip xmlns:r="http://schemas.openxmlformats.org/officeDocument/2006/relationships" r:embed="rId36"/>
        <a:stretch/>
      </xdr:blipFill>
      <xdr:spPr>
        <a:xfrm>
          <a:off x="4443480" y="24698160"/>
          <a:ext cx="590040" cy="571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266760</xdr:colOff>
      <xdr:row>66</xdr:row>
      <xdr:rowOff>66960</xdr:rowOff>
    </xdr:from>
    <xdr:to>
      <xdr:col>3</xdr:col>
      <xdr:colOff>809280</xdr:colOff>
      <xdr:row>66</xdr:row>
      <xdr:rowOff>609480</xdr:rowOff>
    </xdr:to>
    <xdr:pic>
      <xdr:nvPicPr>
        <xdr:cNvPr id="54" name="image23.png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/>
      </xdr:nvPicPr>
      <xdr:blipFill>
        <a:blip xmlns:r="http://schemas.openxmlformats.org/officeDocument/2006/relationships" r:embed="rId30"/>
        <a:stretch/>
      </xdr:blipFill>
      <xdr:spPr>
        <a:xfrm>
          <a:off x="5400000" y="28803600"/>
          <a:ext cx="542520" cy="5425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162000</xdr:colOff>
      <xdr:row>69</xdr:row>
      <xdr:rowOff>47880</xdr:rowOff>
    </xdr:from>
    <xdr:to>
      <xdr:col>2</xdr:col>
      <xdr:colOff>752040</xdr:colOff>
      <xdr:row>69</xdr:row>
      <xdr:rowOff>619200</xdr:rowOff>
    </xdr:to>
    <xdr:pic>
      <xdr:nvPicPr>
        <xdr:cNvPr id="55" name="image39.png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/>
      </xdr:nvPicPr>
      <xdr:blipFill>
        <a:blip xmlns:r="http://schemas.openxmlformats.org/officeDocument/2006/relationships" r:embed="rId36"/>
        <a:stretch/>
      </xdr:blipFill>
      <xdr:spPr>
        <a:xfrm>
          <a:off x="4453200" y="30089520"/>
          <a:ext cx="590040" cy="571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152280</xdr:colOff>
      <xdr:row>72</xdr:row>
      <xdr:rowOff>47520</xdr:rowOff>
    </xdr:from>
    <xdr:to>
      <xdr:col>2</xdr:col>
      <xdr:colOff>752040</xdr:colOff>
      <xdr:row>72</xdr:row>
      <xdr:rowOff>618840</xdr:rowOff>
    </xdr:to>
    <xdr:pic>
      <xdr:nvPicPr>
        <xdr:cNvPr id="56" name="image35.png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/>
      </xdr:nvPicPr>
      <xdr:blipFill>
        <a:blip xmlns:r="http://schemas.openxmlformats.org/officeDocument/2006/relationships" r:embed="rId38"/>
        <a:stretch/>
      </xdr:blipFill>
      <xdr:spPr>
        <a:xfrm>
          <a:off x="4443480" y="31394160"/>
          <a:ext cx="599760" cy="571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1952640</xdr:colOff>
      <xdr:row>46</xdr:row>
      <xdr:rowOff>162000</xdr:rowOff>
    </xdr:from>
    <xdr:to>
      <xdr:col>1</xdr:col>
      <xdr:colOff>100080</xdr:colOff>
      <xdr:row>47</xdr:row>
      <xdr:rowOff>190800</xdr:rowOff>
    </xdr:to>
    <xdr:pic>
      <xdr:nvPicPr>
        <xdr:cNvPr id="57" name="image41.png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/>
      </xdr:nvPicPr>
      <xdr:blipFill>
        <a:blip xmlns:r="http://schemas.openxmlformats.org/officeDocument/2006/relationships" r:embed="rId39"/>
        <a:stretch/>
      </xdr:blipFill>
      <xdr:spPr>
        <a:xfrm>
          <a:off x="1952640" y="19392840"/>
          <a:ext cx="390240" cy="2001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457200</xdr:colOff>
      <xdr:row>47</xdr:row>
      <xdr:rowOff>47880</xdr:rowOff>
    </xdr:from>
    <xdr:to>
      <xdr:col>3</xdr:col>
      <xdr:colOff>33840</xdr:colOff>
      <xdr:row>47</xdr:row>
      <xdr:rowOff>199800</xdr:rowOff>
    </xdr:to>
    <xdr:pic>
      <xdr:nvPicPr>
        <xdr:cNvPr id="58" name="image15.png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/>
      </xdr:nvPicPr>
      <xdr:blipFill>
        <a:blip xmlns:r="http://schemas.openxmlformats.org/officeDocument/2006/relationships" r:embed="rId17"/>
        <a:stretch/>
      </xdr:blipFill>
      <xdr:spPr>
        <a:xfrm>
          <a:off x="4748400" y="19450080"/>
          <a:ext cx="418680" cy="151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1952640</xdr:colOff>
      <xdr:row>50</xdr:row>
      <xdr:rowOff>648000</xdr:rowOff>
    </xdr:from>
    <xdr:to>
      <xdr:col>1</xdr:col>
      <xdr:colOff>100080</xdr:colOff>
      <xdr:row>51</xdr:row>
      <xdr:rowOff>199440</xdr:rowOff>
    </xdr:to>
    <xdr:pic>
      <xdr:nvPicPr>
        <xdr:cNvPr id="59" name="image41.png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/>
      </xdr:nvPicPr>
      <xdr:blipFill>
        <a:blip xmlns:r="http://schemas.openxmlformats.org/officeDocument/2006/relationships" r:embed="rId39"/>
        <a:stretch/>
      </xdr:blipFill>
      <xdr:spPr>
        <a:xfrm>
          <a:off x="1952640" y="22021920"/>
          <a:ext cx="390240" cy="208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1943280</xdr:colOff>
      <xdr:row>55</xdr:row>
      <xdr:rowOff>648000</xdr:rowOff>
    </xdr:from>
    <xdr:to>
      <xdr:col>1</xdr:col>
      <xdr:colOff>90720</xdr:colOff>
      <xdr:row>56</xdr:row>
      <xdr:rowOff>199440</xdr:rowOff>
    </xdr:to>
    <xdr:pic>
      <xdr:nvPicPr>
        <xdr:cNvPr id="60" name="image41.png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/>
      </xdr:nvPicPr>
      <xdr:blipFill>
        <a:blip xmlns:r="http://schemas.openxmlformats.org/officeDocument/2006/relationships" r:embed="rId39"/>
        <a:stretch/>
      </xdr:blipFill>
      <xdr:spPr>
        <a:xfrm>
          <a:off x="1943280" y="24641280"/>
          <a:ext cx="390240" cy="208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1952640</xdr:colOff>
      <xdr:row>61</xdr:row>
      <xdr:rowOff>314280</xdr:rowOff>
    </xdr:from>
    <xdr:to>
      <xdr:col>1</xdr:col>
      <xdr:colOff>100080</xdr:colOff>
      <xdr:row>62</xdr:row>
      <xdr:rowOff>209880</xdr:rowOff>
    </xdr:to>
    <xdr:pic>
      <xdr:nvPicPr>
        <xdr:cNvPr id="61" name="image41.png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/>
      </xdr:nvPicPr>
      <xdr:blipFill>
        <a:blip xmlns:r="http://schemas.openxmlformats.org/officeDocument/2006/relationships" r:embed="rId39"/>
        <a:stretch/>
      </xdr:blipFill>
      <xdr:spPr>
        <a:xfrm>
          <a:off x="1952640" y="27250920"/>
          <a:ext cx="390240" cy="219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1952640</xdr:colOff>
      <xdr:row>65</xdr:row>
      <xdr:rowOff>162360</xdr:rowOff>
    </xdr:from>
    <xdr:to>
      <xdr:col>1</xdr:col>
      <xdr:colOff>100080</xdr:colOff>
      <xdr:row>66</xdr:row>
      <xdr:rowOff>190800</xdr:rowOff>
    </xdr:to>
    <xdr:pic>
      <xdr:nvPicPr>
        <xdr:cNvPr id="62" name="image41.png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/>
      </xdr:nvPicPr>
      <xdr:blipFill>
        <a:blip xmlns:r="http://schemas.openxmlformats.org/officeDocument/2006/relationships" r:embed="rId39"/>
        <a:stretch/>
      </xdr:blipFill>
      <xdr:spPr>
        <a:xfrm>
          <a:off x="1952640" y="28727640"/>
          <a:ext cx="390240" cy="199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1952640</xdr:colOff>
      <xdr:row>68</xdr:row>
      <xdr:rowOff>314280</xdr:rowOff>
    </xdr:from>
    <xdr:to>
      <xdr:col>1</xdr:col>
      <xdr:colOff>100080</xdr:colOff>
      <xdr:row>69</xdr:row>
      <xdr:rowOff>200160</xdr:rowOff>
    </xdr:to>
    <xdr:pic>
      <xdr:nvPicPr>
        <xdr:cNvPr id="63" name="image41.png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/>
      </xdr:nvPicPr>
      <xdr:blipFill>
        <a:blip xmlns:r="http://schemas.openxmlformats.org/officeDocument/2006/relationships" r:embed="rId39"/>
        <a:stretch/>
      </xdr:blipFill>
      <xdr:spPr>
        <a:xfrm>
          <a:off x="1952640" y="30032280"/>
          <a:ext cx="390240" cy="2095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1962000</xdr:colOff>
      <xdr:row>71</xdr:row>
      <xdr:rowOff>314640</xdr:rowOff>
    </xdr:from>
    <xdr:to>
      <xdr:col>1</xdr:col>
      <xdr:colOff>109440</xdr:colOff>
      <xdr:row>72</xdr:row>
      <xdr:rowOff>199440</xdr:rowOff>
    </xdr:to>
    <xdr:pic>
      <xdr:nvPicPr>
        <xdr:cNvPr id="64" name="image41.png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/>
      </xdr:nvPicPr>
      <xdr:blipFill>
        <a:blip xmlns:r="http://schemas.openxmlformats.org/officeDocument/2006/relationships" r:embed="rId39"/>
        <a:stretch/>
      </xdr:blipFill>
      <xdr:spPr>
        <a:xfrm>
          <a:off x="1962000" y="31337280"/>
          <a:ext cx="390240" cy="208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1952640</xdr:colOff>
      <xdr:row>74</xdr:row>
      <xdr:rowOff>314640</xdr:rowOff>
    </xdr:from>
    <xdr:to>
      <xdr:col>1</xdr:col>
      <xdr:colOff>100080</xdr:colOff>
      <xdr:row>75</xdr:row>
      <xdr:rowOff>199440</xdr:rowOff>
    </xdr:to>
    <xdr:pic>
      <xdr:nvPicPr>
        <xdr:cNvPr id="65" name="image41.png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/>
      </xdr:nvPicPr>
      <xdr:blipFill>
        <a:blip xmlns:r="http://schemas.openxmlformats.org/officeDocument/2006/relationships" r:embed="rId39"/>
        <a:stretch/>
      </xdr:blipFill>
      <xdr:spPr>
        <a:xfrm>
          <a:off x="1952640" y="32642280"/>
          <a:ext cx="390240" cy="208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1952640</xdr:colOff>
      <xdr:row>82</xdr:row>
      <xdr:rowOff>162000</xdr:rowOff>
    </xdr:from>
    <xdr:to>
      <xdr:col>1</xdr:col>
      <xdr:colOff>100080</xdr:colOff>
      <xdr:row>83</xdr:row>
      <xdr:rowOff>190800</xdr:rowOff>
    </xdr:to>
    <xdr:pic>
      <xdr:nvPicPr>
        <xdr:cNvPr id="66" name="image41.png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/>
      </xdr:nvPicPr>
      <xdr:blipFill>
        <a:blip xmlns:r="http://schemas.openxmlformats.org/officeDocument/2006/relationships" r:embed="rId39"/>
        <a:stretch/>
      </xdr:blipFill>
      <xdr:spPr>
        <a:xfrm>
          <a:off x="1952640" y="35413920"/>
          <a:ext cx="390240" cy="2001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1952640</xdr:colOff>
      <xdr:row>34</xdr:row>
      <xdr:rowOff>0</xdr:rowOff>
    </xdr:from>
    <xdr:to>
      <xdr:col>1</xdr:col>
      <xdr:colOff>90360</xdr:colOff>
      <xdr:row>34</xdr:row>
      <xdr:rowOff>199800</xdr:rowOff>
    </xdr:to>
    <xdr:pic>
      <xdr:nvPicPr>
        <xdr:cNvPr id="67" name="image41.png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/>
      </xdr:nvPicPr>
      <xdr:blipFill>
        <a:blip xmlns:r="http://schemas.openxmlformats.org/officeDocument/2006/relationships" r:embed="rId39"/>
        <a:stretch/>
      </xdr:blipFill>
      <xdr:spPr>
        <a:xfrm>
          <a:off x="1952640" y="12992040"/>
          <a:ext cx="380520" cy="199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1952640</xdr:colOff>
      <xdr:row>24</xdr:row>
      <xdr:rowOff>181440</xdr:rowOff>
    </xdr:from>
    <xdr:to>
      <xdr:col>1</xdr:col>
      <xdr:colOff>90360</xdr:colOff>
      <xdr:row>25</xdr:row>
      <xdr:rowOff>200160</xdr:rowOff>
    </xdr:to>
    <xdr:pic>
      <xdr:nvPicPr>
        <xdr:cNvPr id="68" name="image41.png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/>
      </xdr:nvPicPr>
      <xdr:blipFill>
        <a:blip xmlns:r="http://schemas.openxmlformats.org/officeDocument/2006/relationships" r:embed="rId39"/>
        <a:stretch/>
      </xdr:blipFill>
      <xdr:spPr>
        <a:xfrm>
          <a:off x="1952640" y="9401400"/>
          <a:ext cx="380520" cy="2091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1952640</xdr:colOff>
      <xdr:row>21</xdr:row>
      <xdr:rowOff>360</xdr:rowOff>
    </xdr:from>
    <xdr:to>
      <xdr:col>1</xdr:col>
      <xdr:colOff>90360</xdr:colOff>
      <xdr:row>21</xdr:row>
      <xdr:rowOff>200160</xdr:rowOff>
    </xdr:to>
    <xdr:pic>
      <xdr:nvPicPr>
        <xdr:cNvPr id="69" name="image41.png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/>
      </xdr:nvPicPr>
      <xdr:blipFill>
        <a:blip xmlns:r="http://schemas.openxmlformats.org/officeDocument/2006/relationships" r:embed="rId39"/>
        <a:stretch/>
      </xdr:blipFill>
      <xdr:spPr>
        <a:xfrm>
          <a:off x="1952640" y="6248520"/>
          <a:ext cx="380520" cy="199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1952640</xdr:colOff>
      <xdr:row>12</xdr:row>
      <xdr:rowOff>0</xdr:rowOff>
    </xdr:from>
    <xdr:to>
      <xdr:col>1</xdr:col>
      <xdr:colOff>90360</xdr:colOff>
      <xdr:row>12</xdr:row>
      <xdr:rowOff>199800</xdr:rowOff>
    </xdr:to>
    <xdr:pic>
      <xdr:nvPicPr>
        <xdr:cNvPr id="70" name="image41.png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/>
      </xdr:nvPicPr>
      <xdr:blipFill>
        <a:blip xmlns:r="http://schemas.openxmlformats.org/officeDocument/2006/relationships" r:embed="rId39"/>
        <a:stretch/>
      </xdr:blipFill>
      <xdr:spPr>
        <a:xfrm>
          <a:off x="1952640" y="2666880"/>
          <a:ext cx="380520" cy="199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162000</xdr:colOff>
      <xdr:row>74</xdr:row>
      <xdr:rowOff>267120</xdr:rowOff>
    </xdr:from>
    <xdr:to>
      <xdr:col>2</xdr:col>
      <xdr:colOff>695160</xdr:colOff>
      <xdr:row>76</xdr:row>
      <xdr:rowOff>38160</xdr:rowOff>
    </xdr:to>
    <xdr:pic>
      <xdr:nvPicPr>
        <xdr:cNvPr id="71" name="image37.png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/>
      </xdr:nvPicPr>
      <xdr:blipFill>
        <a:blip xmlns:r="http://schemas.openxmlformats.org/officeDocument/2006/relationships" r:embed="rId40"/>
        <a:stretch/>
      </xdr:blipFill>
      <xdr:spPr>
        <a:xfrm>
          <a:off x="4453200" y="32594760"/>
          <a:ext cx="533160" cy="752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1533600</xdr:colOff>
      <xdr:row>141</xdr:row>
      <xdr:rowOff>19440</xdr:rowOff>
    </xdr:from>
    <xdr:to>
      <xdr:col>0</xdr:col>
      <xdr:colOff>2209680</xdr:colOff>
      <xdr:row>144</xdr:row>
      <xdr:rowOff>19080</xdr:rowOff>
    </xdr:to>
    <xdr:pic>
      <xdr:nvPicPr>
        <xdr:cNvPr id="72" name="image40.png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/>
      </xdr:nvPicPr>
      <xdr:blipFill>
        <a:blip xmlns:r="http://schemas.openxmlformats.org/officeDocument/2006/relationships" r:embed="rId41"/>
        <a:stretch/>
      </xdr:blipFill>
      <xdr:spPr>
        <a:xfrm>
          <a:off x="1533600" y="47148840"/>
          <a:ext cx="676080" cy="685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1542960</xdr:colOff>
      <xdr:row>198</xdr:row>
      <xdr:rowOff>19080</xdr:rowOff>
    </xdr:from>
    <xdr:to>
      <xdr:col>0</xdr:col>
      <xdr:colOff>2219040</xdr:colOff>
      <xdr:row>201</xdr:row>
      <xdr:rowOff>18720</xdr:rowOff>
    </xdr:to>
    <xdr:pic>
      <xdr:nvPicPr>
        <xdr:cNvPr id="73" name="image40.png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/>
      </xdr:nvPicPr>
      <xdr:blipFill>
        <a:blip xmlns:r="http://schemas.openxmlformats.org/officeDocument/2006/relationships" r:embed="rId41"/>
        <a:stretch/>
      </xdr:blipFill>
      <xdr:spPr>
        <a:xfrm>
          <a:off x="1542960" y="57111840"/>
          <a:ext cx="676080" cy="685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152280</xdr:colOff>
      <xdr:row>55</xdr:row>
      <xdr:rowOff>47880</xdr:rowOff>
    </xdr:from>
    <xdr:to>
      <xdr:col>2</xdr:col>
      <xdr:colOff>752040</xdr:colOff>
      <xdr:row>55</xdr:row>
      <xdr:rowOff>619200</xdr:rowOff>
    </xdr:to>
    <xdr:pic>
      <xdr:nvPicPr>
        <xdr:cNvPr id="74" name="image36.png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/>
      </xdr:nvPicPr>
      <xdr:blipFill>
        <a:blip xmlns:r="http://schemas.openxmlformats.org/officeDocument/2006/relationships" r:embed="rId42"/>
        <a:stretch/>
      </xdr:blipFill>
      <xdr:spPr>
        <a:xfrm>
          <a:off x="4443480" y="24041160"/>
          <a:ext cx="599760" cy="571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142920</xdr:colOff>
      <xdr:row>54</xdr:row>
      <xdr:rowOff>47880</xdr:rowOff>
    </xdr:from>
    <xdr:to>
      <xdr:col>2</xdr:col>
      <xdr:colOff>732960</xdr:colOff>
      <xdr:row>54</xdr:row>
      <xdr:rowOff>619200</xdr:rowOff>
    </xdr:to>
    <xdr:pic>
      <xdr:nvPicPr>
        <xdr:cNvPr id="75" name="image34.png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/>
      </xdr:nvPicPr>
      <xdr:blipFill>
        <a:blip xmlns:r="http://schemas.openxmlformats.org/officeDocument/2006/relationships" r:embed="rId43"/>
        <a:stretch/>
      </xdr:blipFill>
      <xdr:spPr>
        <a:xfrm>
          <a:off x="4434120" y="23383800"/>
          <a:ext cx="590040" cy="571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1943280</xdr:colOff>
      <xdr:row>53</xdr:row>
      <xdr:rowOff>314280</xdr:rowOff>
    </xdr:from>
    <xdr:to>
      <xdr:col>1</xdr:col>
      <xdr:colOff>90720</xdr:colOff>
      <xdr:row>54</xdr:row>
      <xdr:rowOff>190800</xdr:rowOff>
    </xdr:to>
    <xdr:pic>
      <xdr:nvPicPr>
        <xdr:cNvPr id="76" name="image41.png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/>
      </xdr:nvPicPr>
      <xdr:blipFill>
        <a:blip xmlns:r="http://schemas.openxmlformats.org/officeDocument/2006/relationships" r:embed="rId39"/>
        <a:stretch/>
      </xdr:blipFill>
      <xdr:spPr>
        <a:xfrm>
          <a:off x="1943280" y="23326560"/>
          <a:ext cx="390240" cy="2001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1943280</xdr:colOff>
      <xdr:row>54</xdr:row>
      <xdr:rowOff>648000</xdr:rowOff>
    </xdr:from>
    <xdr:to>
      <xdr:col>1</xdr:col>
      <xdr:colOff>90720</xdr:colOff>
      <xdr:row>55</xdr:row>
      <xdr:rowOff>190440</xdr:rowOff>
    </xdr:to>
    <xdr:pic>
      <xdr:nvPicPr>
        <xdr:cNvPr id="77" name="image41.png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/>
      </xdr:nvPicPr>
      <xdr:blipFill>
        <a:blip xmlns:r="http://schemas.openxmlformats.org/officeDocument/2006/relationships" r:embed="rId39"/>
        <a:stretch/>
      </xdr:blipFill>
      <xdr:spPr>
        <a:xfrm>
          <a:off x="1943280" y="23983920"/>
          <a:ext cx="390240" cy="199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266760</xdr:colOff>
      <xdr:row>54</xdr:row>
      <xdr:rowOff>57600</xdr:rowOff>
    </xdr:from>
    <xdr:to>
      <xdr:col>3</xdr:col>
      <xdr:colOff>809280</xdr:colOff>
      <xdr:row>54</xdr:row>
      <xdr:rowOff>600120</xdr:rowOff>
    </xdr:to>
    <xdr:pic>
      <xdr:nvPicPr>
        <xdr:cNvPr id="78" name="image46.png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/>
      </xdr:nvPicPr>
      <xdr:blipFill>
        <a:blip xmlns:r="http://schemas.openxmlformats.org/officeDocument/2006/relationships" r:embed="rId44"/>
        <a:stretch/>
      </xdr:blipFill>
      <xdr:spPr>
        <a:xfrm>
          <a:off x="5400000" y="23393520"/>
          <a:ext cx="542520" cy="5425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266760</xdr:colOff>
      <xdr:row>55</xdr:row>
      <xdr:rowOff>66960</xdr:rowOff>
    </xdr:from>
    <xdr:to>
      <xdr:col>3</xdr:col>
      <xdr:colOff>809280</xdr:colOff>
      <xdr:row>55</xdr:row>
      <xdr:rowOff>609480</xdr:rowOff>
    </xdr:to>
    <xdr:pic>
      <xdr:nvPicPr>
        <xdr:cNvPr id="79" name="image46.png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/>
      </xdr:nvPicPr>
      <xdr:blipFill>
        <a:blip xmlns:r="http://schemas.openxmlformats.org/officeDocument/2006/relationships" r:embed="rId44"/>
        <a:stretch/>
      </xdr:blipFill>
      <xdr:spPr>
        <a:xfrm>
          <a:off x="5400000" y="24060240"/>
          <a:ext cx="542520" cy="5425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57240</xdr:colOff>
      <xdr:row>0</xdr:row>
      <xdr:rowOff>104760</xdr:rowOff>
    </xdr:from>
    <xdr:to>
      <xdr:col>1</xdr:col>
      <xdr:colOff>528840</xdr:colOff>
      <xdr:row>1</xdr:row>
      <xdr:rowOff>95040</xdr:rowOff>
    </xdr:to>
    <xdr:pic>
      <xdr:nvPicPr>
        <xdr:cNvPr id="80" name="image45.png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/>
      </xdr:nvPicPr>
      <xdr:blipFill>
        <a:blip xmlns:r="http://schemas.openxmlformats.org/officeDocument/2006/relationships" r:embed="rId45"/>
        <a:stretch/>
      </xdr:blipFill>
      <xdr:spPr>
        <a:xfrm>
          <a:off x="57240" y="104760"/>
          <a:ext cx="2714400" cy="228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1943280</xdr:colOff>
      <xdr:row>12</xdr:row>
      <xdr:rowOff>981000</xdr:rowOff>
    </xdr:from>
    <xdr:to>
      <xdr:col>1</xdr:col>
      <xdr:colOff>90720</xdr:colOff>
      <xdr:row>13</xdr:row>
      <xdr:rowOff>209160</xdr:rowOff>
    </xdr:to>
    <xdr:pic>
      <xdr:nvPicPr>
        <xdr:cNvPr id="81" name="image41.png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/>
      </xdr:nvPicPr>
      <xdr:blipFill>
        <a:blip xmlns:r="http://schemas.openxmlformats.org/officeDocument/2006/relationships" r:embed="rId39"/>
        <a:stretch/>
      </xdr:blipFill>
      <xdr:spPr>
        <a:xfrm>
          <a:off x="1943280" y="3647880"/>
          <a:ext cx="390240" cy="218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1943280</xdr:colOff>
      <xdr:row>16</xdr:row>
      <xdr:rowOff>314640</xdr:rowOff>
    </xdr:from>
    <xdr:to>
      <xdr:col>1</xdr:col>
      <xdr:colOff>90720</xdr:colOff>
      <xdr:row>17</xdr:row>
      <xdr:rowOff>209160</xdr:rowOff>
    </xdr:to>
    <xdr:pic>
      <xdr:nvPicPr>
        <xdr:cNvPr id="82" name="image41.png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/>
      </xdr:nvPicPr>
      <xdr:blipFill>
        <a:blip xmlns:r="http://schemas.openxmlformats.org/officeDocument/2006/relationships" r:embed="rId39"/>
        <a:stretch/>
      </xdr:blipFill>
      <xdr:spPr>
        <a:xfrm>
          <a:off x="1943280" y="4943520"/>
          <a:ext cx="390240" cy="2185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171360</xdr:colOff>
      <xdr:row>13</xdr:row>
      <xdr:rowOff>200160</xdr:rowOff>
    </xdr:from>
    <xdr:to>
      <xdr:col>2</xdr:col>
      <xdr:colOff>713880</xdr:colOff>
      <xdr:row>16</xdr:row>
      <xdr:rowOff>124200</xdr:rowOff>
    </xdr:to>
    <xdr:pic>
      <xdr:nvPicPr>
        <xdr:cNvPr id="83" name="image44.png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/>
      </xdr:nvPicPr>
      <xdr:blipFill>
        <a:blip xmlns:r="http://schemas.openxmlformats.org/officeDocument/2006/relationships" r:embed="rId46"/>
        <a:stretch/>
      </xdr:blipFill>
      <xdr:spPr>
        <a:xfrm>
          <a:off x="4462560" y="3857760"/>
          <a:ext cx="542520" cy="895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152280</xdr:colOff>
      <xdr:row>17</xdr:row>
      <xdr:rowOff>123840</xdr:rowOff>
    </xdr:from>
    <xdr:to>
      <xdr:col>2</xdr:col>
      <xdr:colOff>732960</xdr:colOff>
      <xdr:row>20</xdr:row>
      <xdr:rowOff>113760</xdr:rowOff>
    </xdr:to>
    <xdr:pic>
      <xdr:nvPicPr>
        <xdr:cNvPr id="84" name="image64.png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/>
      </xdr:nvPicPr>
      <xdr:blipFill>
        <a:blip xmlns:r="http://schemas.openxmlformats.org/officeDocument/2006/relationships" r:embed="rId47"/>
        <a:stretch/>
      </xdr:blipFill>
      <xdr:spPr>
        <a:xfrm>
          <a:off x="4443480" y="5076720"/>
          <a:ext cx="580680" cy="961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1943280</xdr:colOff>
      <xdr:row>25</xdr:row>
      <xdr:rowOff>981360</xdr:rowOff>
    </xdr:from>
    <xdr:to>
      <xdr:col>1</xdr:col>
      <xdr:colOff>100080</xdr:colOff>
      <xdr:row>26</xdr:row>
      <xdr:rowOff>199800</xdr:rowOff>
    </xdr:to>
    <xdr:pic>
      <xdr:nvPicPr>
        <xdr:cNvPr id="85" name="image41.png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/>
      </xdr:nvPicPr>
      <xdr:blipFill>
        <a:blip xmlns:r="http://schemas.openxmlformats.org/officeDocument/2006/relationships" r:embed="rId39"/>
        <a:stretch/>
      </xdr:blipFill>
      <xdr:spPr>
        <a:xfrm>
          <a:off x="1943280" y="10391760"/>
          <a:ext cx="399600" cy="2091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1943280</xdr:colOff>
      <xdr:row>29</xdr:row>
      <xdr:rowOff>314280</xdr:rowOff>
    </xdr:from>
    <xdr:to>
      <xdr:col>1</xdr:col>
      <xdr:colOff>100080</xdr:colOff>
      <xdr:row>30</xdr:row>
      <xdr:rowOff>200160</xdr:rowOff>
    </xdr:to>
    <xdr:pic>
      <xdr:nvPicPr>
        <xdr:cNvPr id="86" name="image41.png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/>
      </xdr:nvPicPr>
      <xdr:blipFill>
        <a:blip xmlns:r="http://schemas.openxmlformats.org/officeDocument/2006/relationships" r:embed="rId39"/>
        <a:stretch/>
      </xdr:blipFill>
      <xdr:spPr>
        <a:xfrm>
          <a:off x="1943280" y="11687040"/>
          <a:ext cx="399600" cy="2095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66600</xdr:colOff>
      <xdr:row>26</xdr:row>
      <xdr:rowOff>162360</xdr:rowOff>
    </xdr:from>
    <xdr:to>
      <xdr:col>2</xdr:col>
      <xdr:colOff>818640</xdr:colOff>
      <xdr:row>29</xdr:row>
      <xdr:rowOff>132840</xdr:rowOff>
    </xdr:to>
    <xdr:pic>
      <xdr:nvPicPr>
        <xdr:cNvPr id="87" name="image66.png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/>
      </xdr:nvPicPr>
      <xdr:blipFill>
        <a:blip xmlns:r="http://schemas.openxmlformats.org/officeDocument/2006/relationships" r:embed="rId48"/>
        <a:stretch/>
      </xdr:blipFill>
      <xdr:spPr>
        <a:xfrm>
          <a:off x="4357800" y="10563480"/>
          <a:ext cx="752040" cy="942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162000</xdr:colOff>
      <xdr:row>30</xdr:row>
      <xdr:rowOff>190800</xdr:rowOff>
    </xdr:from>
    <xdr:to>
      <xdr:col>2</xdr:col>
      <xdr:colOff>752040</xdr:colOff>
      <xdr:row>33</xdr:row>
      <xdr:rowOff>66600</xdr:rowOff>
    </xdr:to>
    <xdr:pic>
      <xdr:nvPicPr>
        <xdr:cNvPr id="88" name="image57.png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/>
      </xdr:nvPicPr>
      <xdr:blipFill>
        <a:blip xmlns:r="http://schemas.openxmlformats.org/officeDocument/2006/relationships" r:embed="rId49"/>
        <a:stretch/>
      </xdr:blipFill>
      <xdr:spPr>
        <a:xfrm>
          <a:off x="4453200" y="11887200"/>
          <a:ext cx="590040" cy="847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142920</xdr:colOff>
      <xdr:row>35</xdr:row>
      <xdr:rowOff>57600</xdr:rowOff>
    </xdr:from>
    <xdr:to>
      <xdr:col>2</xdr:col>
      <xdr:colOff>742680</xdr:colOff>
      <xdr:row>37</xdr:row>
      <xdr:rowOff>237600</xdr:rowOff>
    </xdr:to>
    <xdr:pic>
      <xdr:nvPicPr>
        <xdr:cNvPr id="89" name="image48.png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/>
      </xdr:nvPicPr>
      <xdr:blipFill>
        <a:blip xmlns:r="http://schemas.openxmlformats.org/officeDocument/2006/relationships" r:embed="rId50"/>
        <a:stretch/>
      </xdr:blipFill>
      <xdr:spPr>
        <a:xfrm>
          <a:off x="4434120" y="14040000"/>
          <a:ext cx="599760" cy="828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142920</xdr:colOff>
      <xdr:row>42</xdr:row>
      <xdr:rowOff>76680</xdr:rowOff>
    </xdr:from>
    <xdr:to>
      <xdr:col>2</xdr:col>
      <xdr:colOff>742680</xdr:colOff>
      <xdr:row>42</xdr:row>
      <xdr:rowOff>895320</xdr:rowOff>
    </xdr:to>
    <xdr:pic>
      <xdr:nvPicPr>
        <xdr:cNvPr id="90" name="image58.png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/>
      </xdr:nvPicPr>
      <xdr:blipFill>
        <a:blip xmlns:r="http://schemas.openxmlformats.org/officeDocument/2006/relationships" r:embed="rId51"/>
        <a:stretch/>
      </xdr:blipFill>
      <xdr:spPr>
        <a:xfrm>
          <a:off x="4434120" y="16192800"/>
          <a:ext cx="599760" cy="81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133200</xdr:colOff>
      <xdr:row>44</xdr:row>
      <xdr:rowOff>66960</xdr:rowOff>
    </xdr:from>
    <xdr:to>
      <xdr:col>2</xdr:col>
      <xdr:colOff>732960</xdr:colOff>
      <xdr:row>44</xdr:row>
      <xdr:rowOff>885600</xdr:rowOff>
    </xdr:to>
    <xdr:pic>
      <xdr:nvPicPr>
        <xdr:cNvPr id="91" name="image51.png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/>
      </xdr:nvPicPr>
      <xdr:blipFill>
        <a:blip xmlns:r="http://schemas.openxmlformats.org/officeDocument/2006/relationships" r:embed="rId52"/>
        <a:stretch/>
      </xdr:blipFill>
      <xdr:spPr>
        <a:xfrm>
          <a:off x="4424400" y="18164160"/>
          <a:ext cx="599760" cy="81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152280</xdr:colOff>
      <xdr:row>38</xdr:row>
      <xdr:rowOff>76680</xdr:rowOff>
    </xdr:from>
    <xdr:to>
      <xdr:col>2</xdr:col>
      <xdr:colOff>752040</xdr:colOff>
      <xdr:row>40</xdr:row>
      <xdr:rowOff>247680</xdr:rowOff>
    </xdr:to>
    <xdr:pic>
      <xdr:nvPicPr>
        <xdr:cNvPr id="92" name="image53.png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/>
      </xdr:nvPicPr>
      <xdr:blipFill>
        <a:blip xmlns:r="http://schemas.openxmlformats.org/officeDocument/2006/relationships" r:embed="rId53"/>
        <a:stretch/>
      </xdr:blipFill>
      <xdr:spPr>
        <a:xfrm>
          <a:off x="4443480" y="15030720"/>
          <a:ext cx="599760" cy="81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152280</xdr:colOff>
      <xdr:row>43</xdr:row>
      <xdr:rowOff>66600</xdr:rowOff>
    </xdr:from>
    <xdr:to>
      <xdr:col>2</xdr:col>
      <xdr:colOff>752040</xdr:colOff>
      <xdr:row>43</xdr:row>
      <xdr:rowOff>885240</xdr:rowOff>
    </xdr:to>
    <xdr:pic>
      <xdr:nvPicPr>
        <xdr:cNvPr id="93" name="image61.png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/>
      </xdr:nvPicPr>
      <xdr:blipFill>
        <a:blip xmlns:r="http://schemas.openxmlformats.org/officeDocument/2006/relationships" r:embed="rId54"/>
        <a:stretch/>
      </xdr:blipFill>
      <xdr:spPr>
        <a:xfrm>
          <a:off x="4443480" y="17173440"/>
          <a:ext cx="599760" cy="81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142920</xdr:colOff>
      <xdr:row>50</xdr:row>
      <xdr:rowOff>47880</xdr:rowOff>
    </xdr:from>
    <xdr:to>
      <xdr:col>2</xdr:col>
      <xdr:colOff>742680</xdr:colOff>
      <xdr:row>50</xdr:row>
      <xdr:rowOff>619200</xdr:rowOff>
    </xdr:to>
    <xdr:pic>
      <xdr:nvPicPr>
        <xdr:cNvPr id="94" name="image36.png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/>
      </xdr:nvPicPr>
      <xdr:blipFill>
        <a:blip xmlns:r="http://schemas.openxmlformats.org/officeDocument/2006/relationships" r:embed="rId42"/>
        <a:stretch/>
      </xdr:blipFill>
      <xdr:spPr>
        <a:xfrm>
          <a:off x="4434120" y="21421800"/>
          <a:ext cx="599760" cy="571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142920</xdr:colOff>
      <xdr:row>49</xdr:row>
      <xdr:rowOff>47880</xdr:rowOff>
    </xdr:from>
    <xdr:to>
      <xdr:col>2</xdr:col>
      <xdr:colOff>732960</xdr:colOff>
      <xdr:row>49</xdr:row>
      <xdr:rowOff>619200</xdr:rowOff>
    </xdr:to>
    <xdr:pic>
      <xdr:nvPicPr>
        <xdr:cNvPr id="95" name="image34.png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/>
      </xdr:nvPicPr>
      <xdr:blipFill>
        <a:blip xmlns:r="http://schemas.openxmlformats.org/officeDocument/2006/relationships" r:embed="rId43"/>
        <a:stretch/>
      </xdr:blipFill>
      <xdr:spPr>
        <a:xfrm>
          <a:off x="4434120" y="20764440"/>
          <a:ext cx="590040" cy="571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1943280</xdr:colOff>
      <xdr:row>49</xdr:row>
      <xdr:rowOff>648000</xdr:rowOff>
    </xdr:from>
    <xdr:to>
      <xdr:col>1</xdr:col>
      <xdr:colOff>100080</xdr:colOff>
      <xdr:row>50</xdr:row>
      <xdr:rowOff>199800</xdr:rowOff>
    </xdr:to>
    <xdr:pic>
      <xdr:nvPicPr>
        <xdr:cNvPr id="96" name="image41.png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/>
      </xdr:nvPicPr>
      <xdr:blipFill>
        <a:blip xmlns:r="http://schemas.openxmlformats.org/officeDocument/2006/relationships" r:embed="rId39"/>
        <a:stretch/>
      </xdr:blipFill>
      <xdr:spPr>
        <a:xfrm>
          <a:off x="1943280" y="21364560"/>
          <a:ext cx="399600" cy="2091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1380960</xdr:colOff>
      <xdr:row>48</xdr:row>
      <xdr:rowOff>647640</xdr:rowOff>
    </xdr:from>
    <xdr:to>
      <xdr:col>0</xdr:col>
      <xdr:colOff>1914120</xdr:colOff>
      <xdr:row>49</xdr:row>
      <xdr:rowOff>200160</xdr:rowOff>
    </xdr:to>
    <xdr:pic>
      <xdr:nvPicPr>
        <xdr:cNvPr id="97" name="image60.png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/>
      </xdr:nvPicPr>
      <xdr:blipFill>
        <a:blip xmlns:r="http://schemas.openxmlformats.org/officeDocument/2006/relationships" r:embed="rId55"/>
        <a:stretch/>
      </xdr:blipFill>
      <xdr:spPr>
        <a:xfrm>
          <a:off x="1380960" y="20707200"/>
          <a:ext cx="533160" cy="2095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1943280</xdr:colOff>
      <xdr:row>48</xdr:row>
      <xdr:rowOff>638280</xdr:rowOff>
    </xdr:from>
    <xdr:to>
      <xdr:col>1</xdr:col>
      <xdr:colOff>100080</xdr:colOff>
      <xdr:row>49</xdr:row>
      <xdr:rowOff>190800</xdr:rowOff>
    </xdr:to>
    <xdr:pic>
      <xdr:nvPicPr>
        <xdr:cNvPr id="98" name="image41.png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/>
      </xdr:nvPicPr>
      <xdr:blipFill>
        <a:blip xmlns:r="http://schemas.openxmlformats.org/officeDocument/2006/relationships" r:embed="rId39"/>
        <a:stretch/>
      </xdr:blipFill>
      <xdr:spPr>
        <a:xfrm>
          <a:off x="1943280" y="20697840"/>
          <a:ext cx="399600" cy="2095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257040</xdr:colOff>
      <xdr:row>49</xdr:row>
      <xdr:rowOff>47880</xdr:rowOff>
    </xdr:from>
    <xdr:to>
      <xdr:col>3</xdr:col>
      <xdr:colOff>837720</xdr:colOff>
      <xdr:row>49</xdr:row>
      <xdr:rowOff>628560</xdr:rowOff>
    </xdr:to>
    <xdr:pic>
      <xdr:nvPicPr>
        <xdr:cNvPr id="99" name="image47.png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/>
      </xdr:nvPicPr>
      <xdr:blipFill>
        <a:blip xmlns:r="http://schemas.openxmlformats.org/officeDocument/2006/relationships" r:embed="rId56"/>
        <a:stretch/>
      </xdr:blipFill>
      <xdr:spPr>
        <a:xfrm>
          <a:off x="5390280" y="20764440"/>
          <a:ext cx="580680" cy="580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438120</xdr:colOff>
      <xdr:row>50</xdr:row>
      <xdr:rowOff>38520</xdr:rowOff>
    </xdr:from>
    <xdr:to>
      <xdr:col>3</xdr:col>
      <xdr:colOff>14760</xdr:colOff>
      <xdr:row>50</xdr:row>
      <xdr:rowOff>190440</xdr:rowOff>
    </xdr:to>
    <xdr:pic>
      <xdr:nvPicPr>
        <xdr:cNvPr id="100" name="image15.png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/>
      </xdr:nvPicPr>
      <xdr:blipFill>
        <a:blip xmlns:r="http://schemas.openxmlformats.org/officeDocument/2006/relationships" r:embed="rId17"/>
        <a:stretch/>
      </xdr:blipFill>
      <xdr:spPr>
        <a:xfrm>
          <a:off x="4729320" y="21412440"/>
          <a:ext cx="418680" cy="151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447840</xdr:colOff>
      <xdr:row>49</xdr:row>
      <xdr:rowOff>47880</xdr:rowOff>
    </xdr:from>
    <xdr:to>
      <xdr:col>3</xdr:col>
      <xdr:colOff>24480</xdr:colOff>
      <xdr:row>49</xdr:row>
      <xdr:rowOff>199800</xdr:rowOff>
    </xdr:to>
    <xdr:pic>
      <xdr:nvPicPr>
        <xdr:cNvPr id="101" name="image15.png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/>
      </xdr:nvPicPr>
      <xdr:blipFill>
        <a:blip xmlns:r="http://schemas.openxmlformats.org/officeDocument/2006/relationships" r:embed="rId17"/>
        <a:stretch/>
      </xdr:blipFill>
      <xdr:spPr>
        <a:xfrm>
          <a:off x="4739040" y="20764440"/>
          <a:ext cx="418680" cy="151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95400</xdr:colOff>
      <xdr:row>145</xdr:row>
      <xdr:rowOff>95760</xdr:rowOff>
    </xdr:from>
    <xdr:to>
      <xdr:col>9</xdr:col>
      <xdr:colOff>444000</xdr:colOff>
      <xdr:row>197</xdr:row>
      <xdr:rowOff>390600</xdr:rowOff>
    </xdr:to>
    <xdr:pic>
      <xdr:nvPicPr>
        <xdr:cNvPr id="102" name="image55.png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/>
      </xdr:nvPicPr>
      <xdr:blipFill>
        <a:blip xmlns:r="http://schemas.openxmlformats.org/officeDocument/2006/relationships" r:embed="rId57"/>
        <a:stretch/>
      </xdr:blipFill>
      <xdr:spPr>
        <a:xfrm>
          <a:off x="95400" y="48072960"/>
          <a:ext cx="13851720" cy="8714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171360</xdr:colOff>
      <xdr:row>66</xdr:row>
      <xdr:rowOff>47880</xdr:rowOff>
    </xdr:from>
    <xdr:to>
      <xdr:col>2</xdr:col>
      <xdr:colOff>771120</xdr:colOff>
      <xdr:row>66</xdr:row>
      <xdr:rowOff>619200</xdr:rowOff>
    </xdr:to>
    <xdr:pic>
      <xdr:nvPicPr>
        <xdr:cNvPr id="103" name="image42.png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/>
      </xdr:nvPicPr>
      <xdr:blipFill>
        <a:blip xmlns:r="http://schemas.openxmlformats.org/officeDocument/2006/relationships" r:embed="rId37"/>
        <a:stretch/>
      </xdr:blipFill>
      <xdr:spPr>
        <a:xfrm>
          <a:off x="4462560" y="28784520"/>
          <a:ext cx="599760" cy="571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152280</xdr:colOff>
      <xdr:row>83</xdr:row>
      <xdr:rowOff>47880</xdr:rowOff>
    </xdr:from>
    <xdr:to>
      <xdr:col>2</xdr:col>
      <xdr:colOff>752040</xdr:colOff>
      <xdr:row>83</xdr:row>
      <xdr:rowOff>619200</xdr:rowOff>
    </xdr:to>
    <xdr:pic>
      <xdr:nvPicPr>
        <xdr:cNvPr id="104" name="image49.png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/>
      </xdr:nvPicPr>
      <xdr:blipFill>
        <a:blip xmlns:r="http://schemas.openxmlformats.org/officeDocument/2006/relationships" r:embed="rId58"/>
        <a:stretch/>
      </xdr:blipFill>
      <xdr:spPr>
        <a:xfrm>
          <a:off x="4443480" y="35471160"/>
          <a:ext cx="599760" cy="571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247680</xdr:colOff>
      <xdr:row>50</xdr:row>
      <xdr:rowOff>47880</xdr:rowOff>
    </xdr:from>
    <xdr:to>
      <xdr:col>3</xdr:col>
      <xdr:colOff>828360</xdr:colOff>
      <xdr:row>50</xdr:row>
      <xdr:rowOff>628560</xdr:rowOff>
    </xdr:to>
    <xdr:pic>
      <xdr:nvPicPr>
        <xdr:cNvPr id="105" name="image47.png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/>
      </xdr:nvPicPr>
      <xdr:blipFill>
        <a:blip xmlns:r="http://schemas.openxmlformats.org/officeDocument/2006/relationships" r:embed="rId56"/>
        <a:stretch/>
      </xdr:blipFill>
      <xdr:spPr>
        <a:xfrm>
          <a:off x="5380920" y="21421800"/>
          <a:ext cx="580680" cy="580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1943280</xdr:colOff>
      <xdr:row>59</xdr:row>
      <xdr:rowOff>360</xdr:rowOff>
    </xdr:from>
    <xdr:to>
      <xdr:col>1</xdr:col>
      <xdr:colOff>90720</xdr:colOff>
      <xdr:row>59</xdr:row>
      <xdr:rowOff>209520</xdr:rowOff>
    </xdr:to>
    <xdr:pic>
      <xdr:nvPicPr>
        <xdr:cNvPr id="106" name="image41.png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/>
      </xdr:nvPicPr>
      <xdr:blipFill>
        <a:blip xmlns:r="http://schemas.openxmlformats.org/officeDocument/2006/relationships" r:embed="rId39"/>
        <a:stretch/>
      </xdr:blipFill>
      <xdr:spPr>
        <a:xfrm>
          <a:off x="1943280" y="25955640"/>
          <a:ext cx="390240" cy="2091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171360</xdr:colOff>
      <xdr:row>62</xdr:row>
      <xdr:rowOff>47880</xdr:rowOff>
    </xdr:from>
    <xdr:to>
      <xdr:col>2</xdr:col>
      <xdr:colOff>771120</xdr:colOff>
      <xdr:row>62</xdr:row>
      <xdr:rowOff>619200</xdr:rowOff>
    </xdr:to>
    <xdr:pic>
      <xdr:nvPicPr>
        <xdr:cNvPr id="107" name="image54.png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/>
      </xdr:nvPicPr>
      <xdr:blipFill>
        <a:blip xmlns:r="http://schemas.openxmlformats.org/officeDocument/2006/relationships" r:embed="rId59"/>
        <a:stretch/>
      </xdr:blipFill>
      <xdr:spPr>
        <a:xfrm>
          <a:off x="4462560" y="27308160"/>
          <a:ext cx="599760" cy="571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742680</xdr:colOff>
      <xdr:row>22</xdr:row>
      <xdr:rowOff>990360</xdr:rowOff>
    </xdr:to>
    <xdr:pic>
      <xdr:nvPicPr>
        <xdr:cNvPr id="108" name="image52.png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/>
      </xdr:nvPicPr>
      <xdr:blipFill>
        <a:blip xmlns:r="http://schemas.openxmlformats.org/officeDocument/2006/relationships" r:embed="rId60"/>
        <a:stretch/>
      </xdr:blipFill>
      <xdr:spPr>
        <a:xfrm>
          <a:off x="4291200" y="7238880"/>
          <a:ext cx="742680" cy="990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152280</xdr:colOff>
      <xdr:row>59</xdr:row>
      <xdr:rowOff>57600</xdr:rowOff>
    </xdr:from>
    <xdr:to>
      <xdr:col>2</xdr:col>
      <xdr:colOff>753120</xdr:colOff>
      <xdr:row>59</xdr:row>
      <xdr:rowOff>629640</xdr:rowOff>
    </xdr:to>
    <xdr:pic>
      <xdr:nvPicPr>
        <xdr:cNvPr id="109" name="image63.png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/>
      </xdr:nvPicPr>
      <xdr:blipFill>
        <a:blip xmlns:r="http://schemas.openxmlformats.org/officeDocument/2006/relationships" r:embed="rId61"/>
        <a:stretch/>
      </xdr:blipFill>
      <xdr:spPr>
        <a:xfrm>
          <a:off x="4443480" y="26012880"/>
          <a:ext cx="600840" cy="572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257040</xdr:colOff>
      <xdr:row>83</xdr:row>
      <xdr:rowOff>28800</xdr:rowOff>
    </xdr:from>
    <xdr:to>
      <xdr:col>3</xdr:col>
      <xdr:colOff>875880</xdr:colOff>
      <xdr:row>83</xdr:row>
      <xdr:rowOff>647640</xdr:rowOff>
    </xdr:to>
    <xdr:pic>
      <xdr:nvPicPr>
        <xdr:cNvPr id="110" name="image3.png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/>
      </xdr:nvPicPr>
      <xdr:blipFill>
        <a:blip xmlns:r="http://schemas.openxmlformats.org/officeDocument/2006/relationships" r:embed="rId13"/>
        <a:stretch/>
      </xdr:blipFill>
      <xdr:spPr>
        <a:xfrm>
          <a:off x="5390280" y="35452080"/>
          <a:ext cx="618840" cy="618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237960</xdr:colOff>
      <xdr:row>75</xdr:row>
      <xdr:rowOff>47520</xdr:rowOff>
    </xdr:from>
    <xdr:to>
      <xdr:col>3</xdr:col>
      <xdr:colOff>885240</xdr:colOff>
      <xdr:row>75</xdr:row>
      <xdr:rowOff>656640</xdr:rowOff>
    </xdr:to>
    <xdr:pic>
      <xdr:nvPicPr>
        <xdr:cNvPr id="111" name="image11.png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/>
      </xdr:nvPicPr>
      <xdr:blipFill>
        <a:blip xmlns:r="http://schemas.openxmlformats.org/officeDocument/2006/relationships" r:embed="rId15"/>
        <a:stretch/>
      </xdr:blipFill>
      <xdr:spPr>
        <a:xfrm>
          <a:off x="5371200" y="32699160"/>
          <a:ext cx="647280" cy="609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237960</xdr:colOff>
      <xdr:row>72</xdr:row>
      <xdr:rowOff>19080</xdr:rowOff>
    </xdr:from>
    <xdr:to>
      <xdr:col>3</xdr:col>
      <xdr:colOff>856800</xdr:colOff>
      <xdr:row>72</xdr:row>
      <xdr:rowOff>637920</xdr:rowOff>
    </xdr:to>
    <xdr:pic>
      <xdr:nvPicPr>
        <xdr:cNvPr id="112" name="image8.png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/>
      </xdr:nvPicPr>
      <xdr:blipFill>
        <a:blip xmlns:r="http://schemas.openxmlformats.org/officeDocument/2006/relationships" r:embed="rId12"/>
        <a:stretch/>
      </xdr:blipFill>
      <xdr:spPr>
        <a:xfrm>
          <a:off x="5371200" y="31365720"/>
          <a:ext cx="618840" cy="618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219240</xdr:colOff>
      <xdr:row>69</xdr:row>
      <xdr:rowOff>19440</xdr:rowOff>
    </xdr:from>
    <xdr:to>
      <xdr:col>3</xdr:col>
      <xdr:colOff>838080</xdr:colOff>
      <xdr:row>69</xdr:row>
      <xdr:rowOff>638280</xdr:rowOff>
    </xdr:to>
    <xdr:pic>
      <xdr:nvPicPr>
        <xdr:cNvPr id="113" name="image6.png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/>
      </xdr:nvPicPr>
      <xdr:blipFill>
        <a:blip xmlns:r="http://schemas.openxmlformats.org/officeDocument/2006/relationships" r:embed="rId11"/>
        <a:stretch/>
      </xdr:blipFill>
      <xdr:spPr>
        <a:xfrm>
          <a:off x="5352480" y="30061080"/>
          <a:ext cx="618840" cy="618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228600</xdr:colOff>
      <xdr:row>62</xdr:row>
      <xdr:rowOff>28800</xdr:rowOff>
    </xdr:from>
    <xdr:to>
      <xdr:col>3</xdr:col>
      <xdr:colOff>847440</xdr:colOff>
      <xdr:row>62</xdr:row>
      <xdr:rowOff>647640</xdr:rowOff>
    </xdr:to>
    <xdr:pic>
      <xdr:nvPicPr>
        <xdr:cNvPr id="114" name="image19.png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5361840" y="27289080"/>
          <a:ext cx="618840" cy="618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237960</xdr:colOff>
      <xdr:row>59</xdr:row>
      <xdr:rowOff>28800</xdr:rowOff>
    </xdr:from>
    <xdr:to>
      <xdr:col>3</xdr:col>
      <xdr:colOff>856800</xdr:colOff>
      <xdr:row>59</xdr:row>
      <xdr:rowOff>647640</xdr:rowOff>
    </xdr:to>
    <xdr:pic>
      <xdr:nvPicPr>
        <xdr:cNvPr id="115" name="image14.png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/>
      </xdr:nvPicPr>
      <xdr:blipFill>
        <a:blip xmlns:r="http://schemas.openxmlformats.org/officeDocument/2006/relationships" r:embed="rId9"/>
        <a:stretch/>
      </xdr:blipFill>
      <xdr:spPr>
        <a:xfrm>
          <a:off x="5371200" y="25984080"/>
          <a:ext cx="618840" cy="618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228600</xdr:colOff>
      <xdr:row>56</xdr:row>
      <xdr:rowOff>19080</xdr:rowOff>
    </xdr:from>
    <xdr:to>
      <xdr:col>3</xdr:col>
      <xdr:colOff>847440</xdr:colOff>
      <xdr:row>56</xdr:row>
      <xdr:rowOff>637920</xdr:rowOff>
    </xdr:to>
    <xdr:pic>
      <xdr:nvPicPr>
        <xdr:cNvPr id="116" name="image5.png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/>
      </xdr:nvPicPr>
      <xdr:blipFill>
        <a:blip xmlns:r="http://schemas.openxmlformats.org/officeDocument/2006/relationships" r:embed="rId8"/>
        <a:stretch/>
      </xdr:blipFill>
      <xdr:spPr>
        <a:xfrm>
          <a:off x="5361840" y="24669720"/>
          <a:ext cx="618840" cy="618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237960</xdr:colOff>
      <xdr:row>48</xdr:row>
      <xdr:rowOff>38160</xdr:rowOff>
    </xdr:from>
    <xdr:to>
      <xdr:col>3</xdr:col>
      <xdr:colOff>818640</xdr:colOff>
      <xdr:row>48</xdr:row>
      <xdr:rowOff>618840</xdr:rowOff>
    </xdr:to>
    <xdr:pic>
      <xdr:nvPicPr>
        <xdr:cNvPr id="117" name="image27.png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/>
      </xdr:nvPicPr>
      <xdr:blipFill>
        <a:blip xmlns:r="http://schemas.openxmlformats.org/officeDocument/2006/relationships" r:embed="rId35"/>
        <a:stretch/>
      </xdr:blipFill>
      <xdr:spPr>
        <a:xfrm>
          <a:off x="5371200" y="20097720"/>
          <a:ext cx="580680" cy="580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304920</xdr:colOff>
      <xdr:row>3</xdr:row>
      <xdr:rowOff>0</xdr:rowOff>
    </xdr:from>
    <xdr:to>
      <xdr:col>3</xdr:col>
      <xdr:colOff>885600</xdr:colOff>
      <xdr:row>5</xdr:row>
      <xdr:rowOff>104400</xdr:rowOff>
    </xdr:to>
    <xdr:pic>
      <xdr:nvPicPr>
        <xdr:cNvPr id="118" name="image44.png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/>
      </xdr:nvPicPr>
      <xdr:blipFill>
        <a:blip xmlns:r="http://schemas.openxmlformats.org/officeDocument/2006/relationships" r:embed="rId62"/>
        <a:stretch/>
      </xdr:blipFill>
      <xdr:spPr>
        <a:xfrm>
          <a:off x="5438160" y="714240"/>
          <a:ext cx="580680" cy="5806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533160</xdr:colOff>
      <xdr:row>0</xdr:row>
      <xdr:rowOff>199800</xdr:rowOff>
    </xdr:to>
    <xdr:pic>
      <xdr:nvPicPr>
        <xdr:cNvPr id="117" name="image62.png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533160" cy="199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199800</xdr:colOff>
      <xdr:row>0</xdr:row>
      <xdr:rowOff>199800</xdr:rowOff>
    </xdr:to>
    <xdr:pic>
      <xdr:nvPicPr>
        <xdr:cNvPr id="118" name="image59.png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4862160" y="0"/>
          <a:ext cx="199800" cy="199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313920</xdr:colOff>
      <xdr:row>13</xdr:row>
      <xdr:rowOff>285480</xdr:rowOff>
    </xdr:to>
    <xdr:pic>
      <xdr:nvPicPr>
        <xdr:cNvPr id="119" name="image65.png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0" y="2600280"/>
          <a:ext cx="313920" cy="285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313920</xdr:colOff>
      <xdr:row>15</xdr:row>
      <xdr:rowOff>285480</xdr:rowOff>
    </xdr:to>
    <xdr:pic>
      <xdr:nvPicPr>
        <xdr:cNvPr id="120" name="image50.png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0" y="3171600"/>
          <a:ext cx="313920" cy="285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676080</xdr:colOff>
      <xdr:row>17</xdr:row>
      <xdr:rowOff>571320</xdr:rowOff>
    </xdr:to>
    <xdr:pic>
      <xdr:nvPicPr>
        <xdr:cNvPr id="121" name="image69.png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0" y="3743280"/>
          <a:ext cx="676080" cy="571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285480</xdr:colOff>
      <xdr:row>19</xdr:row>
      <xdr:rowOff>285480</xdr:rowOff>
    </xdr:to>
    <xdr:pic>
      <xdr:nvPicPr>
        <xdr:cNvPr id="122" name="image68.png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0" y="4514760"/>
          <a:ext cx="285480" cy="285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294840</xdr:colOff>
      <xdr:row>22</xdr:row>
      <xdr:rowOff>285480</xdr:rowOff>
    </xdr:to>
    <xdr:pic>
      <xdr:nvPicPr>
        <xdr:cNvPr id="123" name="image67.png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0" y="5286240"/>
          <a:ext cx="294840" cy="285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285480</xdr:colOff>
      <xdr:row>24</xdr:row>
      <xdr:rowOff>285480</xdr:rowOff>
    </xdr:to>
    <xdr:pic>
      <xdr:nvPicPr>
        <xdr:cNvPr id="124" name="image70.png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PicPr/>
      </xdr:nvPicPr>
      <xdr:blipFill>
        <a:blip xmlns:r="http://schemas.openxmlformats.org/officeDocument/2006/relationships" r:embed="rId8"/>
        <a:stretch/>
      </xdr:blipFill>
      <xdr:spPr>
        <a:xfrm>
          <a:off x="0" y="5857560"/>
          <a:ext cx="285480" cy="285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285480</xdr:colOff>
      <xdr:row>37</xdr:row>
      <xdr:rowOff>285480</xdr:rowOff>
    </xdr:to>
    <xdr:pic>
      <xdr:nvPicPr>
        <xdr:cNvPr id="125" name="image68.png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0" y="10086840"/>
          <a:ext cx="285480" cy="2854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ds-electronics.com.u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030"/>
  <sheetViews>
    <sheetView showGridLines="0" tabSelected="1" topLeftCell="D1" zoomScaleNormal="100" workbookViewId="0">
      <selection activeCell="F11" sqref="F11:F12"/>
    </sheetView>
  </sheetViews>
  <sheetFormatPr defaultRowHeight="12.75"/>
  <cols>
    <col min="1" max="1" width="35" style="200" customWidth="1"/>
    <col min="2" max="2" width="32" style="200" customWidth="1"/>
    <col min="3" max="3" width="13.140625" style="200" customWidth="1"/>
    <col min="4" max="4" width="17" style="200" customWidth="1"/>
    <col min="5" max="5" width="19.140625" style="200" customWidth="1"/>
    <col min="6" max="6" width="62.85546875" style="200" customWidth="1"/>
    <col min="7" max="7" width="10" style="200" customWidth="1"/>
    <col min="8" max="8" width="9.42578125" style="200" customWidth="1"/>
    <col min="9" max="9" width="12.42578125" style="200" customWidth="1"/>
    <col min="10" max="10" width="13.7109375" style="200" customWidth="1"/>
    <col min="11" max="11" width="14.140625" style="200" customWidth="1"/>
    <col min="12" max="12" width="1.28515625" style="200" customWidth="1"/>
    <col min="13" max="29" width="12.5703125" style="200" customWidth="1"/>
    <col min="30" max="1025" width="14.42578125" style="200" customWidth="1"/>
    <col min="1026" max="16384" width="9.140625" style="200"/>
  </cols>
  <sheetData>
    <row r="1" spans="1:29" ht="18.75" customHeight="1">
      <c r="A1" s="1"/>
      <c r="B1" s="2"/>
      <c r="C1" s="2"/>
      <c r="D1" s="228" t="s">
        <v>0</v>
      </c>
      <c r="E1" s="228"/>
      <c r="F1" s="228"/>
      <c r="G1" s="3" t="s">
        <v>1</v>
      </c>
      <c r="H1" s="4"/>
      <c r="I1" s="4"/>
      <c r="J1" s="5"/>
      <c r="K1" s="6">
        <f>I13*J13+I15*J15+I16*J16+I17*J17+I19*J19+I20*J20+I21*J21+I22*J22+I23*J23+I24*J24+I26*J26+I28*J28+I29*J29+I30*J30+I32*J32+I33*J33+I34*J34+I35*J35+I36*J36+I37*J37+I38*J38+I39*J39+I40*J40+I41*J41+I43*J43+I44*J44+I45*J45+I48*J48+I49*J49+I52*J52+I53*J53+I57*J57+I58*J58+J60*I60+I61*J61+I63*J63+I64*J64+I67*J67+I68*J68+J70*I70+I71*J71+I73*J73+I74*J74+I76*J76+I77*J77+I79*J79+I81*J81+I84*J84+I85*J85+I88*J88+I55*J55+I56*J56+I14*J14+I18*J18+I27*J27+I31*J31+I50*J50+I51*J51</f>
        <v>0</v>
      </c>
      <c r="L1" s="7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ht="18.75" customHeight="1">
      <c r="A2" s="9"/>
      <c r="B2" s="2"/>
      <c r="C2" s="2"/>
      <c r="D2" s="228"/>
      <c r="E2" s="228"/>
      <c r="F2" s="228"/>
      <c r="G2" s="3" t="s">
        <v>2</v>
      </c>
      <c r="H2" s="4"/>
      <c r="I2" s="4"/>
      <c r="J2" s="5"/>
      <c r="K2" s="6" t="e">
        <f>#REF!*J13+#REF!*J15+#REF!*J16+#REF!*J17+#REF!*J19+#REF!*J20+#REF!*J21+#REF!*J22+#REF!*J23+#REF!*J24+#REF!*J26+#REF!*J28+#REF!*J29+#REF!*J30+#REF!*J32+#REF!*J33+#REF!*J34+#REF!*J35+#REF!*J36+#REF!*J37+#REF!*J38+#REF!*J39+#REF!*J40+#REF!*J41+#REF!*J43+#REF!*J44+#REF!*J45+#REF!*J48+#REF!*J49+#REF!*J52+#REF!*J53+#REF!*J57+#REF!*J58+J60*#REF!+#REF!*J61+#REF!*J63+#REF!*J64+#REF!*J67+#REF!*J68+#REF!*J70+#REF!*J71+#REF!*J73+#REF!*J74+#REF!*J76+#REF!*J77+#REF!*J79+#REF!*J81+#REF!*J84+#REF!*J85+#REF!*J88+#REF!*J55+#REF!*J56+#REF!*J14+#REF!*J18+#REF!*J27+#REF!*J31+#REF!*J50+#REF!*J51</f>
        <v>#REF!</v>
      </c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1:29" ht="18.75" customHeight="1">
      <c r="A3" s="10" t="s">
        <v>3</v>
      </c>
      <c r="B3" s="11"/>
      <c r="C3" s="11"/>
      <c r="D3" s="12"/>
      <c r="E3" s="13"/>
      <c r="F3" s="14"/>
      <c r="G3" s="15" t="s">
        <v>4</v>
      </c>
      <c r="H3" s="16"/>
      <c r="I3" s="16"/>
      <c r="J3" s="17"/>
      <c r="K3" s="18">
        <v>0.45</v>
      </c>
      <c r="L3" s="7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</row>
    <row r="4" spans="1:29" ht="18.75" customHeight="1">
      <c r="A4" s="229" t="s">
        <v>5</v>
      </c>
      <c r="B4" s="229"/>
      <c r="C4" s="229"/>
      <c r="D4" s="19" t="s">
        <v>6</v>
      </c>
      <c r="E4" s="230" t="s">
        <v>7</v>
      </c>
      <c r="F4" s="20">
        <v>1</v>
      </c>
      <c r="G4" s="15" t="s">
        <v>8</v>
      </c>
      <c r="H4" s="16"/>
      <c r="I4" s="16"/>
      <c r="J4" s="17"/>
      <c r="K4" s="18" t="e">
        <f>((I13+I15+I16+I17+I19+I20+I24+I26+I36+I37+I21+I22+I23+I38+I28+I29+I30+I32+I33+I34+I35+I41+I39+I40+I43+I44+I45+I14+I18+I27+I31)/(#REF!+#REF!+#REF!+#REF!+#REF!+#REF!+#REF!+#REF!+#REF!+#REF!+#REF!+#REF!+#REF!+#REF!+#REF!+#REF!+#REF!+#REF!+#REF!+#REF!+#REF!+#REF!+#REF!+#REF!+#REF!+#REF!+#REF!+#REF!+#REF!+#REF!+#REF!)-1)*100%</f>
        <v>#REF!</v>
      </c>
      <c r="L4" s="7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 ht="18.75" customHeight="1">
      <c r="A5" s="229"/>
      <c r="B5" s="229"/>
      <c r="C5" s="229"/>
      <c r="D5" s="19"/>
      <c r="E5" s="230"/>
      <c r="F5" s="14"/>
      <c r="G5" s="15" t="s">
        <v>9</v>
      </c>
      <c r="H5" s="16"/>
      <c r="I5" s="16"/>
      <c r="J5" s="17"/>
      <c r="K5" s="21">
        <v>0.45</v>
      </c>
      <c r="L5" s="7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ht="18.75" customHeight="1">
      <c r="A6" s="231" t="s">
        <v>10</v>
      </c>
      <c r="B6" s="22"/>
      <c r="C6" s="22"/>
      <c r="D6" s="23"/>
      <c r="E6" s="19"/>
      <c r="F6" s="14"/>
      <c r="G6" s="15" t="s">
        <v>11</v>
      </c>
      <c r="H6" s="16"/>
      <c r="I6" s="16"/>
      <c r="J6" s="17"/>
      <c r="K6" s="21" t="e">
        <f>((I48+I49+I53+I57+I58+I61+I63+I64+I74+I68+I52+I70+I71+I67+I73+I76+I77+I79+I81+I84+I85+I55+I56+I50+I51+I60)/(#REF!+#REF!+#REF!+#REF!+#REF!+#REF!+#REF!+#REF!+#REF!+#REF!+#REF!+#REF!+#REF!+#REF!+#REF!+#REF!+#REF!+#REF!+#REF!+#REF!+#REF!+#REF!+#REF!+#REF!+#REF!+#REF!)-1)*100%</f>
        <v>#REF!</v>
      </c>
      <c r="L6" s="7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18.75" customHeight="1">
      <c r="A7" s="231"/>
      <c r="B7" s="22"/>
      <c r="C7" s="22"/>
      <c r="D7" s="23"/>
      <c r="E7" s="19"/>
      <c r="F7" s="24"/>
      <c r="G7" s="25" t="s">
        <v>12</v>
      </c>
      <c r="H7" s="26"/>
      <c r="I7" s="26"/>
      <c r="J7" s="27"/>
      <c r="K7" s="28">
        <f ca="1">NOW()</f>
        <v>45538.334589814818</v>
      </c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</row>
    <row r="8" spans="1:29" ht="18.75" customHeight="1">
      <c r="A8" s="29"/>
      <c r="B8" s="22"/>
      <c r="C8" s="22"/>
      <c r="D8" s="23"/>
      <c r="E8" s="19"/>
      <c r="F8" s="24"/>
      <c r="G8" s="30"/>
      <c r="H8" s="30"/>
      <c r="I8" s="30"/>
      <c r="J8" s="30"/>
      <c r="K8" s="30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</row>
    <row r="9" spans="1:29" ht="11.25" customHeight="1">
      <c r="A9" s="31"/>
      <c r="B9" s="32"/>
      <c r="C9" s="33"/>
      <c r="D9" s="33"/>
      <c r="E9" s="34"/>
      <c r="F9" s="34"/>
      <c r="G9" s="232"/>
      <c r="H9" s="232"/>
      <c r="I9" s="232"/>
      <c r="J9" s="232"/>
      <c r="K9" s="35"/>
      <c r="L9" s="29"/>
      <c r="M9" s="29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</row>
    <row r="10" spans="1:29" ht="15" customHeight="1">
      <c r="A10" s="36" t="s">
        <v>13</v>
      </c>
      <c r="B10" s="37"/>
      <c r="C10" s="37"/>
      <c r="D10" s="37"/>
      <c r="E10" s="37"/>
      <c r="F10" s="37"/>
      <c r="G10" s="37"/>
      <c r="H10" s="37"/>
      <c r="I10" s="37"/>
      <c r="J10" s="38"/>
      <c r="K10" s="39"/>
      <c r="L10" s="40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</row>
    <row r="11" spans="1:29" ht="18" customHeight="1">
      <c r="A11" s="233" t="s">
        <v>14</v>
      </c>
      <c r="B11" s="233" t="s">
        <v>15</v>
      </c>
      <c r="C11" s="233" t="s">
        <v>16</v>
      </c>
      <c r="D11" s="278" t="s">
        <v>17</v>
      </c>
      <c r="E11" s="278" t="s">
        <v>18</v>
      </c>
      <c r="F11" s="278" t="s">
        <v>19</v>
      </c>
      <c r="G11" s="233" t="s">
        <v>20</v>
      </c>
      <c r="H11" s="282" t="s">
        <v>21</v>
      </c>
      <c r="I11" s="283"/>
      <c r="J11" s="284" t="s">
        <v>22</v>
      </c>
      <c r="K11" s="41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</row>
    <row r="12" spans="1:29" ht="15.75" customHeight="1">
      <c r="A12" s="233"/>
      <c r="B12" s="233"/>
      <c r="C12" s="233"/>
      <c r="D12" s="279"/>
      <c r="E12" s="279"/>
      <c r="F12" s="279"/>
      <c r="G12" s="233"/>
      <c r="H12" s="280" t="s">
        <v>278</v>
      </c>
      <c r="I12" s="281"/>
      <c r="J12" s="285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 spans="1:29" ht="78" customHeight="1">
      <c r="A13" s="42" t="s">
        <v>25</v>
      </c>
      <c r="B13" s="43">
        <v>4660251140649</v>
      </c>
      <c r="C13" s="44"/>
      <c r="D13" s="45"/>
      <c r="E13" s="195" t="s">
        <v>26</v>
      </c>
      <c r="F13" s="234" t="s">
        <v>27</v>
      </c>
      <c r="G13" s="195" t="s">
        <v>28</v>
      </c>
      <c r="H13" s="201"/>
      <c r="I13" s="202">
        <f>4067/F4</f>
        <v>4067</v>
      </c>
      <c r="J13" s="47">
        <v>0</v>
      </c>
      <c r="K13" s="4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</row>
    <row r="14" spans="1:29" ht="25.5" customHeight="1">
      <c r="A14" s="42" t="s">
        <v>29</v>
      </c>
      <c r="B14" s="43">
        <v>4660251140076</v>
      </c>
      <c r="C14" s="235"/>
      <c r="D14" s="45"/>
      <c r="E14" s="195" t="s">
        <v>30</v>
      </c>
      <c r="F14" s="234"/>
      <c r="G14" s="195" t="s">
        <v>28</v>
      </c>
      <c r="H14" s="203"/>
      <c r="I14" s="204">
        <f>2726/F4</f>
        <v>2726</v>
      </c>
      <c r="J14" s="47">
        <v>0</v>
      </c>
      <c r="K14" s="4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</row>
    <row r="15" spans="1:29" ht="25.5" customHeight="1">
      <c r="A15" s="51" t="s">
        <v>31</v>
      </c>
      <c r="B15" s="43">
        <v>4660251140021</v>
      </c>
      <c r="C15" s="235"/>
      <c r="D15" s="45"/>
      <c r="E15" s="195" t="s">
        <v>32</v>
      </c>
      <c r="F15" s="234"/>
      <c r="G15" s="195" t="s">
        <v>28</v>
      </c>
      <c r="H15" s="201"/>
      <c r="I15" s="219">
        <f>3266/F4</f>
        <v>3266</v>
      </c>
      <c r="J15" s="47">
        <v>0</v>
      </c>
      <c r="K15" s="4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</row>
    <row r="16" spans="1:29" ht="25.5" customHeight="1">
      <c r="A16" s="52" t="s">
        <v>33</v>
      </c>
      <c r="B16" s="43">
        <v>4660251140052</v>
      </c>
      <c r="C16" s="235"/>
      <c r="D16" s="45"/>
      <c r="E16" s="195" t="s">
        <v>34</v>
      </c>
      <c r="F16" s="234"/>
      <c r="G16" s="195" t="s">
        <v>28</v>
      </c>
      <c r="H16" s="205"/>
      <c r="I16" s="206">
        <f>3581/F4</f>
        <v>3581</v>
      </c>
      <c r="J16" s="47">
        <v>0</v>
      </c>
      <c r="K16" s="4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</row>
    <row r="17" spans="1:28" ht="25.5" customHeight="1">
      <c r="A17" s="51" t="s">
        <v>35</v>
      </c>
      <c r="B17" s="43">
        <v>4660251140069</v>
      </c>
      <c r="C17" s="235"/>
      <c r="D17" s="45"/>
      <c r="E17" s="195" t="s">
        <v>26</v>
      </c>
      <c r="F17" s="234"/>
      <c r="G17" s="195" t="s">
        <v>28</v>
      </c>
      <c r="H17" s="201"/>
      <c r="I17" s="219">
        <f>3941/F4</f>
        <v>3941</v>
      </c>
      <c r="J17" s="47">
        <v>0</v>
      </c>
      <c r="K17" s="4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</row>
    <row r="18" spans="1:28" ht="25.5" customHeight="1">
      <c r="A18" s="42" t="s">
        <v>36</v>
      </c>
      <c r="B18" s="43">
        <v>4660251140120</v>
      </c>
      <c r="C18" s="236"/>
      <c r="D18" s="45"/>
      <c r="E18" s="195" t="s">
        <v>30</v>
      </c>
      <c r="F18" s="234"/>
      <c r="G18" s="195" t="s">
        <v>28</v>
      </c>
      <c r="H18" s="201"/>
      <c r="I18" s="219">
        <f>2618/F4</f>
        <v>2618</v>
      </c>
      <c r="J18" s="47">
        <v>0</v>
      </c>
      <c r="K18" s="4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</row>
    <row r="19" spans="1:28" ht="25.5" customHeight="1">
      <c r="A19" s="51" t="s">
        <v>37</v>
      </c>
      <c r="B19" s="43">
        <v>4660251140083</v>
      </c>
      <c r="C19" s="236"/>
      <c r="D19" s="45"/>
      <c r="E19" s="195" t="s">
        <v>32</v>
      </c>
      <c r="F19" s="234"/>
      <c r="G19" s="195" t="s">
        <v>28</v>
      </c>
      <c r="H19" s="201"/>
      <c r="I19" s="219">
        <f>3095/F4</f>
        <v>3095</v>
      </c>
      <c r="J19" s="47">
        <v>0</v>
      </c>
      <c r="K19" s="4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</row>
    <row r="20" spans="1:28" ht="25.5" customHeight="1">
      <c r="A20" s="51" t="s">
        <v>38</v>
      </c>
      <c r="B20" s="43">
        <v>4660251140090</v>
      </c>
      <c r="C20" s="236"/>
      <c r="D20" s="45"/>
      <c r="E20" s="195" t="s">
        <v>34</v>
      </c>
      <c r="F20" s="234"/>
      <c r="G20" s="195" t="s">
        <v>28</v>
      </c>
      <c r="H20" s="201"/>
      <c r="I20" s="219">
        <f>3509/F4</f>
        <v>3509</v>
      </c>
      <c r="J20" s="47">
        <v>0</v>
      </c>
      <c r="K20" s="4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spans="1:28" ht="25.5" customHeight="1">
      <c r="A21" s="55" t="s">
        <v>39</v>
      </c>
      <c r="B21" s="199">
        <v>4660251140014</v>
      </c>
      <c r="C21" s="236"/>
      <c r="D21" s="45"/>
      <c r="E21" s="196" t="s">
        <v>26</v>
      </c>
      <c r="F21" s="234"/>
      <c r="G21" s="196" t="s">
        <v>28</v>
      </c>
      <c r="H21" s="207"/>
      <c r="I21" s="219">
        <f>3770/F4</f>
        <v>3770</v>
      </c>
      <c r="J21" s="47">
        <v>0</v>
      </c>
      <c r="K21" s="4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</row>
    <row r="22" spans="1:28" ht="78" customHeight="1">
      <c r="A22" s="56" t="s">
        <v>40</v>
      </c>
      <c r="B22" s="197">
        <v>4660251140632</v>
      </c>
      <c r="C22" s="45"/>
      <c r="D22" s="45"/>
      <c r="E22" s="197" t="s">
        <v>41</v>
      </c>
      <c r="F22" s="237" t="s">
        <v>42</v>
      </c>
      <c r="G22" s="195" t="s">
        <v>28</v>
      </c>
      <c r="H22" s="208"/>
      <c r="I22" s="219">
        <f>2609/F4</f>
        <v>2609</v>
      </c>
      <c r="J22" s="47">
        <v>0</v>
      </c>
      <c r="K22" s="4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</row>
    <row r="23" spans="1:28" ht="78" customHeight="1">
      <c r="A23" s="56" t="s">
        <v>43</v>
      </c>
      <c r="B23" s="197">
        <v>4660251140182</v>
      </c>
      <c r="C23" s="45"/>
      <c r="D23" s="45"/>
      <c r="E23" s="197" t="s">
        <v>41</v>
      </c>
      <c r="F23" s="237"/>
      <c r="G23" s="195" t="s">
        <v>28</v>
      </c>
      <c r="H23" s="227"/>
      <c r="I23" s="219">
        <f>2177/F4</f>
        <v>2177</v>
      </c>
      <c r="J23" s="47">
        <v>0</v>
      </c>
      <c r="K23" s="4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</row>
    <row r="24" spans="1:28" ht="78" customHeight="1">
      <c r="A24" s="56" t="s">
        <v>44</v>
      </c>
      <c r="B24" s="197">
        <v>4660251140229</v>
      </c>
      <c r="C24" s="57"/>
      <c r="D24" s="57"/>
      <c r="E24" s="197" t="s">
        <v>41</v>
      </c>
      <c r="F24" s="237"/>
      <c r="G24" s="195" t="s">
        <v>28</v>
      </c>
      <c r="H24" s="227"/>
      <c r="I24" s="219">
        <f>2060/F4</f>
        <v>2060</v>
      </c>
      <c r="J24" s="47">
        <v>0</v>
      </c>
      <c r="K24" s="4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spans="1:28" ht="15" customHeight="1">
      <c r="A25" s="238" t="s">
        <v>45</v>
      </c>
      <c r="B25" s="238"/>
      <c r="C25" s="238"/>
      <c r="D25" s="238"/>
      <c r="E25" s="238"/>
      <c r="F25" s="238"/>
      <c r="G25" s="238"/>
      <c r="H25" s="238"/>
      <c r="I25" s="238"/>
      <c r="J25" s="238"/>
      <c r="K25" s="4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</row>
    <row r="26" spans="1:28" ht="78" customHeight="1">
      <c r="A26" s="56" t="s">
        <v>46</v>
      </c>
      <c r="B26" s="197">
        <v>4660251140656</v>
      </c>
      <c r="C26" s="195"/>
      <c r="D26" s="195"/>
      <c r="E26" s="195" t="s">
        <v>26</v>
      </c>
      <c r="F26" s="234" t="s">
        <v>47</v>
      </c>
      <c r="G26" s="46" t="s">
        <v>28</v>
      </c>
      <c r="H26" s="201"/>
      <c r="I26" s="202">
        <f>4364/F4</f>
        <v>4364</v>
      </c>
      <c r="J26" s="47">
        <v>0</v>
      </c>
      <c r="K26" s="4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</row>
    <row r="27" spans="1:28" ht="25.5" customHeight="1">
      <c r="A27" s="58" t="s">
        <v>48</v>
      </c>
      <c r="B27" s="59">
        <v>4660251140472</v>
      </c>
      <c r="C27" s="234"/>
      <c r="D27" s="49"/>
      <c r="E27" s="195" t="s">
        <v>30</v>
      </c>
      <c r="F27" s="234"/>
      <c r="G27" s="53" t="s">
        <v>28</v>
      </c>
      <c r="H27" s="201"/>
      <c r="I27" s="209">
        <f>3248/F4</f>
        <v>3248</v>
      </c>
      <c r="J27" s="47">
        <v>0</v>
      </c>
      <c r="K27" s="4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spans="1:28" ht="25.5" customHeight="1">
      <c r="A28" s="58" t="s">
        <v>49</v>
      </c>
      <c r="B28" s="59">
        <v>4660251140236</v>
      </c>
      <c r="C28" s="234"/>
      <c r="D28" s="239"/>
      <c r="E28" s="53" t="s">
        <v>50</v>
      </c>
      <c r="F28" s="234"/>
      <c r="G28" s="53" t="s">
        <v>28</v>
      </c>
      <c r="H28" s="205"/>
      <c r="I28" s="219">
        <f>3761/F4</f>
        <v>3761</v>
      </c>
      <c r="J28" s="47">
        <v>0</v>
      </c>
      <c r="K28" s="4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</row>
    <row r="29" spans="1:28" ht="25.5" customHeight="1">
      <c r="A29" s="58" t="s">
        <v>51</v>
      </c>
      <c r="B29" s="197">
        <v>4660251140250</v>
      </c>
      <c r="C29" s="234"/>
      <c r="D29" s="234"/>
      <c r="E29" s="195" t="s">
        <v>34</v>
      </c>
      <c r="F29" s="234"/>
      <c r="G29" s="196" t="s">
        <v>28</v>
      </c>
      <c r="H29" s="207"/>
      <c r="I29" s="219">
        <f>3959/F4</f>
        <v>3959</v>
      </c>
      <c r="J29" s="47">
        <v>0</v>
      </c>
      <c r="K29" s="4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spans="1:28" ht="25.5" customHeight="1">
      <c r="A30" s="56" t="s">
        <v>52</v>
      </c>
      <c r="B30" s="197">
        <v>4660251140274</v>
      </c>
      <c r="C30" s="234"/>
      <c r="D30" s="234"/>
      <c r="E30" s="195" t="s">
        <v>26</v>
      </c>
      <c r="F30" s="234"/>
      <c r="G30" s="195" t="s">
        <v>28</v>
      </c>
      <c r="H30" s="201"/>
      <c r="I30" s="219">
        <f>4229/F4</f>
        <v>4229</v>
      </c>
      <c r="J30" s="47">
        <v>0</v>
      </c>
      <c r="K30" s="4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1:28" ht="25.5" customHeight="1">
      <c r="A31" s="56" t="s">
        <v>53</v>
      </c>
      <c r="B31" s="197">
        <v>4660251140519</v>
      </c>
      <c r="C31" s="240"/>
      <c r="D31" s="60"/>
      <c r="E31" s="195" t="s">
        <v>30</v>
      </c>
      <c r="F31" s="234"/>
      <c r="G31" s="195" t="s">
        <v>28</v>
      </c>
      <c r="H31" s="201"/>
      <c r="I31" s="219">
        <f>3149/F4</f>
        <v>3149</v>
      </c>
      <c r="J31" s="47">
        <v>0</v>
      </c>
      <c r="K31" s="4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</row>
    <row r="32" spans="1:28" ht="25.5" customHeight="1">
      <c r="A32" s="56" t="s">
        <v>54</v>
      </c>
      <c r="B32" s="197">
        <v>4660251140243</v>
      </c>
      <c r="C32" s="240"/>
      <c r="D32" s="239"/>
      <c r="E32" s="195" t="s">
        <v>50</v>
      </c>
      <c r="F32" s="234"/>
      <c r="G32" s="195" t="s">
        <v>28</v>
      </c>
      <c r="H32" s="201"/>
      <c r="I32" s="219">
        <f>3554/F4</f>
        <v>3554</v>
      </c>
      <c r="J32" s="47">
        <v>0</v>
      </c>
      <c r="K32" s="4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</row>
    <row r="33" spans="1:28" ht="25.5" customHeight="1">
      <c r="A33" s="56" t="s">
        <v>55</v>
      </c>
      <c r="B33" s="197">
        <v>4660251140267</v>
      </c>
      <c r="C33" s="240"/>
      <c r="D33" s="240"/>
      <c r="E33" s="195" t="s">
        <v>34</v>
      </c>
      <c r="F33" s="234"/>
      <c r="G33" s="196" t="s">
        <v>28</v>
      </c>
      <c r="H33" s="207"/>
      <c r="I33" s="219">
        <f>3824/F4</f>
        <v>3824</v>
      </c>
      <c r="J33" s="47">
        <v>0</v>
      </c>
      <c r="K33" s="4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</row>
    <row r="34" spans="1:28" ht="25.5" customHeight="1">
      <c r="A34" s="56" t="s">
        <v>56</v>
      </c>
      <c r="B34" s="197">
        <v>4660251140281</v>
      </c>
      <c r="C34" s="240"/>
      <c r="D34" s="240"/>
      <c r="E34" s="195" t="s">
        <v>26</v>
      </c>
      <c r="F34" s="234"/>
      <c r="G34" s="195" t="s">
        <v>28</v>
      </c>
      <c r="H34" s="201"/>
      <c r="I34" s="219">
        <f>4076/F4</f>
        <v>4076</v>
      </c>
      <c r="J34" s="47">
        <v>0</v>
      </c>
      <c r="K34" s="4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</row>
    <row r="35" spans="1:28" ht="78" customHeight="1">
      <c r="A35" s="56" t="s">
        <v>57</v>
      </c>
      <c r="B35" s="197">
        <v>4660251140663</v>
      </c>
      <c r="C35" s="60"/>
      <c r="D35" s="61"/>
      <c r="E35" s="195" t="s">
        <v>26</v>
      </c>
      <c r="F35" s="234" t="s">
        <v>58</v>
      </c>
      <c r="G35" s="195" t="s">
        <v>28</v>
      </c>
      <c r="H35" s="201"/>
      <c r="I35" s="219">
        <f>4688/F4</f>
        <v>4688</v>
      </c>
      <c r="J35" s="47">
        <v>0</v>
      </c>
      <c r="K35" s="4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</row>
    <row r="36" spans="1:28" ht="25.5" customHeight="1">
      <c r="A36" s="56" t="s">
        <v>59</v>
      </c>
      <c r="B36" s="197">
        <v>4660251140298</v>
      </c>
      <c r="C36" s="45"/>
      <c r="D36" s="239"/>
      <c r="E36" s="195" t="s">
        <v>50</v>
      </c>
      <c r="F36" s="234"/>
      <c r="G36" s="195" t="s">
        <v>28</v>
      </c>
      <c r="H36" s="201"/>
      <c r="I36" s="219">
        <f>4103/F4</f>
        <v>4103</v>
      </c>
      <c r="J36" s="47">
        <v>0</v>
      </c>
      <c r="K36" s="4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</row>
    <row r="37" spans="1:28" ht="25.5" customHeight="1">
      <c r="A37" s="56" t="s">
        <v>60</v>
      </c>
      <c r="B37" s="197">
        <v>4660251140311</v>
      </c>
      <c r="C37" s="45"/>
      <c r="D37" s="45"/>
      <c r="E37" s="195" t="s">
        <v>34</v>
      </c>
      <c r="F37" s="234"/>
      <c r="G37" s="195" t="s">
        <v>28</v>
      </c>
      <c r="H37" s="201"/>
      <c r="I37" s="219">
        <f>4148/F4</f>
        <v>4148</v>
      </c>
      <c r="J37" s="47">
        <v>0</v>
      </c>
      <c r="K37" s="4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</row>
    <row r="38" spans="1:28" ht="25.5" customHeight="1">
      <c r="A38" s="56" t="s">
        <v>61</v>
      </c>
      <c r="B38" s="197">
        <v>4660251140335</v>
      </c>
      <c r="C38" s="45"/>
      <c r="D38" s="45"/>
      <c r="E38" s="195" t="s">
        <v>26</v>
      </c>
      <c r="F38" s="234"/>
      <c r="G38" s="195" t="s">
        <v>28</v>
      </c>
      <c r="H38" s="201"/>
      <c r="I38" s="219">
        <f>4553/F4</f>
        <v>4553</v>
      </c>
      <c r="J38" s="47">
        <v>0</v>
      </c>
      <c r="K38" s="4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</row>
    <row r="39" spans="1:28" ht="25.5" customHeight="1">
      <c r="A39" s="56" t="s">
        <v>62</v>
      </c>
      <c r="B39" s="197">
        <v>4660251140304</v>
      </c>
      <c r="C39" s="241"/>
      <c r="D39" s="241"/>
      <c r="E39" s="195" t="s">
        <v>50</v>
      </c>
      <c r="F39" s="234"/>
      <c r="G39" s="195" t="s">
        <v>28</v>
      </c>
      <c r="H39" s="201"/>
      <c r="I39" s="219">
        <f>3869/F4</f>
        <v>3869</v>
      </c>
      <c r="J39" s="47">
        <v>0</v>
      </c>
      <c r="K39" s="4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</row>
    <row r="40" spans="1:28" ht="25.5" customHeight="1">
      <c r="A40" s="56" t="s">
        <v>63</v>
      </c>
      <c r="B40" s="62" t="s">
        <v>64</v>
      </c>
      <c r="C40" s="241"/>
      <c r="D40" s="241"/>
      <c r="E40" s="195" t="s">
        <v>34</v>
      </c>
      <c r="F40" s="234"/>
      <c r="G40" s="195" t="s">
        <v>28</v>
      </c>
      <c r="H40" s="201"/>
      <c r="I40" s="219">
        <f>4022/F4</f>
        <v>4022</v>
      </c>
      <c r="J40" s="47">
        <v>0</v>
      </c>
      <c r="K40" s="4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</row>
    <row r="41" spans="1:28" ht="25.5" customHeight="1">
      <c r="A41" s="56" t="s">
        <v>65</v>
      </c>
      <c r="B41" s="197">
        <v>4660251140342</v>
      </c>
      <c r="C41" s="241"/>
      <c r="D41" s="241"/>
      <c r="E41" s="195" t="s">
        <v>26</v>
      </c>
      <c r="F41" s="234"/>
      <c r="G41" s="195" t="s">
        <v>28</v>
      </c>
      <c r="H41" s="201"/>
      <c r="I41" s="219">
        <f>4373/F4</f>
        <v>4373</v>
      </c>
      <c r="J41" s="47">
        <v>0</v>
      </c>
      <c r="K41" s="4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</row>
    <row r="42" spans="1:28" ht="15" customHeight="1">
      <c r="A42" s="242" t="s">
        <v>66</v>
      </c>
      <c r="B42" s="242"/>
      <c r="C42" s="242"/>
      <c r="D42" s="242"/>
      <c r="E42" s="242"/>
      <c r="F42" s="242"/>
      <c r="G42" s="242"/>
      <c r="H42" s="242"/>
      <c r="I42" s="242"/>
      <c r="J42" s="242"/>
      <c r="K42" s="4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</row>
    <row r="43" spans="1:28" ht="78" customHeight="1">
      <c r="A43" s="63" t="s">
        <v>67</v>
      </c>
      <c r="B43" s="197">
        <v>4660251140458</v>
      </c>
      <c r="C43" s="64"/>
      <c r="D43" s="64"/>
      <c r="E43" s="64"/>
      <c r="F43" s="198" t="s">
        <v>68</v>
      </c>
      <c r="G43" s="195" t="s">
        <v>28</v>
      </c>
      <c r="H43" s="201"/>
      <c r="I43" s="202">
        <f>1862/F4</f>
        <v>1862</v>
      </c>
      <c r="J43" s="47">
        <v>0</v>
      </c>
      <c r="K43" s="4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</row>
    <row r="44" spans="1:28" ht="78" customHeight="1">
      <c r="A44" s="63" t="s">
        <v>69</v>
      </c>
      <c r="B44" s="197">
        <v>4660251140359</v>
      </c>
      <c r="C44" s="64"/>
      <c r="D44" s="64"/>
      <c r="E44" s="64"/>
      <c r="F44" s="65" t="s">
        <v>70</v>
      </c>
      <c r="G44" s="195" t="s">
        <v>28</v>
      </c>
      <c r="H44" s="201"/>
      <c r="I44" s="202">
        <f>2762/F4</f>
        <v>2762</v>
      </c>
      <c r="J44" s="47">
        <v>0</v>
      </c>
      <c r="K44" s="4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</row>
    <row r="45" spans="1:28" ht="75.75" customHeight="1">
      <c r="A45" s="63" t="s">
        <v>71</v>
      </c>
      <c r="B45" s="197">
        <v>4660251140366</v>
      </c>
      <c r="C45" s="64"/>
      <c r="D45" s="64"/>
      <c r="E45" s="64"/>
      <c r="F45" s="65" t="s">
        <v>70</v>
      </c>
      <c r="G45" s="195" t="s">
        <v>28</v>
      </c>
      <c r="H45" s="201"/>
      <c r="I45" s="202">
        <f>2654/F4</f>
        <v>2654</v>
      </c>
      <c r="J45" s="47">
        <v>0</v>
      </c>
      <c r="K45" s="4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</row>
    <row r="46" spans="1:28" ht="13.5" customHeight="1">
      <c r="A46" s="243" t="s">
        <v>72</v>
      </c>
      <c r="B46" s="243"/>
      <c r="C46" s="243"/>
      <c r="D46" s="243"/>
      <c r="E46" s="243"/>
      <c r="F46" s="243"/>
      <c r="G46" s="243"/>
      <c r="H46" s="243"/>
      <c r="I46" s="243"/>
      <c r="J46" s="243"/>
      <c r="K46" s="7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</row>
    <row r="47" spans="1:28" ht="13.5" customHeight="1">
      <c r="A47" s="244" t="s">
        <v>73</v>
      </c>
      <c r="B47" s="244"/>
      <c r="C47" s="244"/>
      <c r="D47" s="244"/>
      <c r="E47" s="244"/>
      <c r="F47" s="244"/>
      <c r="G47" s="244"/>
      <c r="H47" s="244"/>
      <c r="I47" s="244"/>
      <c r="J47" s="244"/>
      <c r="K47" s="66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</row>
    <row r="48" spans="1:28" ht="51.75" customHeight="1">
      <c r="A48" s="67" t="s">
        <v>74</v>
      </c>
      <c r="B48" s="59">
        <v>4660251140540</v>
      </c>
      <c r="C48" s="68"/>
      <c r="D48" s="68"/>
      <c r="E48" s="54" t="s">
        <v>75</v>
      </c>
      <c r="F48" s="245" t="s">
        <v>76</v>
      </c>
      <c r="G48" s="53" t="s">
        <v>77</v>
      </c>
      <c r="H48" s="210"/>
      <c r="I48" s="202">
        <f>3707/F4</f>
        <v>3707</v>
      </c>
      <c r="J48" s="70">
        <v>0</v>
      </c>
      <c r="K48" s="66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</row>
    <row r="49" spans="1:28" ht="51.75" customHeight="1">
      <c r="A49" s="71" t="s">
        <v>78</v>
      </c>
      <c r="B49" s="72">
        <v>4660251140199</v>
      </c>
      <c r="C49" s="73"/>
      <c r="D49" s="73"/>
      <c r="E49" s="50" t="s">
        <v>75</v>
      </c>
      <c r="F49" s="245"/>
      <c r="G49" s="49" t="s">
        <v>77</v>
      </c>
      <c r="H49" s="211"/>
      <c r="I49" s="212">
        <f>3599/F4</f>
        <v>3599</v>
      </c>
      <c r="J49" s="74">
        <v>0</v>
      </c>
      <c r="K49" s="66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</row>
    <row r="50" spans="1:28" ht="51.75" customHeight="1">
      <c r="A50" s="75" t="s">
        <v>79</v>
      </c>
      <c r="B50" s="197">
        <v>4660251140601</v>
      </c>
      <c r="C50" s="76"/>
      <c r="D50" s="76"/>
      <c r="E50" s="77" t="s">
        <v>75</v>
      </c>
      <c r="F50" s="245"/>
      <c r="G50" s="195" t="s">
        <v>77</v>
      </c>
      <c r="H50" s="226"/>
      <c r="I50" s="219">
        <f>4166/F4</f>
        <v>4166</v>
      </c>
      <c r="J50" s="74">
        <v>0</v>
      </c>
      <c r="K50" s="66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</row>
    <row r="51" spans="1:28" ht="51.75" customHeight="1">
      <c r="A51" s="67" t="s">
        <v>80</v>
      </c>
      <c r="B51" s="197">
        <v>4660251140618</v>
      </c>
      <c r="C51" s="76"/>
      <c r="D51" s="76"/>
      <c r="E51" s="54" t="s">
        <v>75</v>
      </c>
      <c r="F51" s="245"/>
      <c r="G51" s="195" t="s">
        <v>77</v>
      </c>
      <c r="H51" s="226"/>
      <c r="I51" s="219">
        <f>4058/F4</f>
        <v>4058</v>
      </c>
      <c r="J51" s="78">
        <v>0</v>
      </c>
      <c r="K51" s="66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</row>
    <row r="52" spans="1:28" ht="51.75" customHeight="1">
      <c r="A52" s="71" t="s">
        <v>81</v>
      </c>
      <c r="B52" s="72">
        <v>4660251140571</v>
      </c>
      <c r="C52" s="60"/>
      <c r="D52" s="60"/>
      <c r="E52" s="50" t="s">
        <v>82</v>
      </c>
      <c r="F52" s="246" t="s">
        <v>83</v>
      </c>
      <c r="G52" s="69" t="s">
        <v>77</v>
      </c>
      <c r="H52" s="213"/>
      <c r="I52" s="214">
        <f>3158/F4</f>
        <v>3158</v>
      </c>
      <c r="J52" s="79">
        <v>0</v>
      </c>
      <c r="K52" s="66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</row>
    <row r="53" spans="1:28" ht="25.5" customHeight="1">
      <c r="A53" s="247" t="s">
        <v>84</v>
      </c>
      <c r="B53" s="248">
        <v>4660251140137</v>
      </c>
      <c r="C53" s="249"/>
      <c r="D53" s="250"/>
      <c r="E53" s="234" t="s">
        <v>82</v>
      </c>
      <c r="F53" s="246"/>
      <c r="G53" s="251" t="s">
        <v>77</v>
      </c>
      <c r="H53" s="253"/>
      <c r="I53" s="254">
        <f>3050/F4</f>
        <v>3050</v>
      </c>
      <c r="J53" s="255">
        <v>0</v>
      </c>
      <c r="K53" s="4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</row>
    <row r="54" spans="1:28" ht="25.5" customHeight="1">
      <c r="A54" s="247"/>
      <c r="B54" s="248"/>
      <c r="C54" s="249"/>
      <c r="D54" s="250"/>
      <c r="E54" s="234"/>
      <c r="F54" s="234"/>
      <c r="G54" s="251"/>
      <c r="H54" s="253"/>
      <c r="I54" s="253"/>
      <c r="J54" s="255"/>
      <c r="K54" s="48"/>
      <c r="L54" s="80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</row>
    <row r="55" spans="1:28" ht="51.75" customHeight="1">
      <c r="A55" s="81" t="s">
        <v>85</v>
      </c>
      <c r="B55" s="197">
        <v>4660251140533</v>
      </c>
      <c r="C55" s="17"/>
      <c r="D55" s="61"/>
      <c r="E55" s="53" t="s">
        <v>86</v>
      </c>
      <c r="F55" s="245" t="s">
        <v>87</v>
      </c>
      <c r="G55" s="195" t="s">
        <v>77</v>
      </c>
      <c r="H55" s="215"/>
      <c r="I55" s="221">
        <f>2537/F4</f>
        <v>2537</v>
      </c>
      <c r="J55" s="70">
        <v>0</v>
      </c>
      <c r="K55" s="48"/>
      <c r="L55" s="80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</row>
    <row r="56" spans="1:28" ht="51.75" customHeight="1">
      <c r="A56" s="82" t="s">
        <v>88</v>
      </c>
      <c r="B56" s="197">
        <v>4660251140526</v>
      </c>
      <c r="C56" s="83"/>
      <c r="D56" s="84"/>
      <c r="E56" s="53" t="s">
        <v>86</v>
      </c>
      <c r="F56" s="245"/>
      <c r="G56" s="54" t="s">
        <v>77</v>
      </c>
      <c r="H56" s="216"/>
      <c r="I56" s="217">
        <f>2438/F4</f>
        <v>2438</v>
      </c>
      <c r="J56" s="70">
        <v>0</v>
      </c>
      <c r="K56" s="48"/>
      <c r="L56" s="80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</row>
    <row r="57" spans="1:28" ht="51.75" customHeight="1">
      <c r="A57" s="71" t="s">
        <v>89</v>
      </c>
      <c r="B57" s="72">
        <v>4660251140564</v>
      </c>
      <c r="C57" s="60"/>
      <c r="D57" s="60"/>
      <c r="E57" s="53" t="s">
        <v>86</v>
      </c>
      <c r="F57" s="256" t="s">
        <v>90</v>
      </c>
      <c r="G57" s="53" t="s">
        <v>77</v>
      </c>
      <c r="H57" s="203"/>
      <c r="I57" s="218">
        <f>2492/F4</f>
        <v>2492</v>
      </c>
      <c r="J57" s="70">
        <v>0</v>
      </c>
      <c r="K57" s="48"/>
      <c r="L57" s="80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</row>
    <row r="58" spans="1:28" ht="25.5" customHeight="1">
      <c r="A58" s="247" t="s">
        <v>91</v>
      </c>
      <c r="B58" s="237">
        <v>4660251140113</v>
      </c>
      <c r="C58" s="257"/>
      <c r="D58" s="258"/>
      <c r="E58" s="259" t="s">
        <v>92</v>
      </c>
      <c r="F58" s="256"/>
      <c r="G58" s="234" t="s">
        <v>77</v>
      </c>
      <c r="H58" s="260"/>
      <c r="I58" s="261">
        <f>2384/F4</f>
        <v>2384</v>
      </c>
      <c r="J58" s="255">
        <v>0</v>
      </c>
      <c r="K58" s="4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</row>
    <row r="59" spans="1:28" ht="25.5" customHeight="1">
      <c r="A59" s="247"/>
      <c r="B59" s="247"/>
      <c r="C59" s="247"/>
      <c r="D59" s="247"/>
      <c r="E59" s="247"/>
      <c r="F59" s="247"/>
      <c r="G59" s="247"/>
      <c r="H59" s="260"/>
      <c r="I59" s="261"/>
      <c r="J59" s="255"/>
      <c r="K59" s="4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</row>
    <row r="60" spans="1:28" ht="51.75" customHeight="1">
      <c r="A60" s="85" t="s">
        <v>93</v>
      </c>
      <c r="B60" s="72">
        <v>4660251140670</v>
      </c>
      <c r="C60" s="60"/>
      <c r="D60" s="60"/>
      <c r="E60" s="53" t="s">
        <v>94</v>
      </c>
      <c r="F60" s="262" t="s">
        <v>95</v>
      </c>
      <c r="G60" s="53" t="s">
        <v>77</v>
      </c>
      <c r="H60" s="220"/>
      <c r="I60" s="218">
        <f>2060/F4</f>
        <v>2060</v>
      </c>
      <c r="J60" s="70">
        <v>0</v>
      </c>
      <c r="K60" s="4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</row>
    <row r="61" spans="1:28" ht="25.5" customHeight="1">
      <c r="A61" s="247" t="s">
        <v>96</v>
      </c>
      <c r="B61" s="237">
        <v>4660251140038</v>
      </c>
      <c r="C61" s="257"/>
      <c r="D61" s="258"/>
      <c r="E61" s="234" t="s">
        <v>97</v>
      </c>
      <c r="F61" s="262"/>
      <c r="G61" s="234" t="s">
        <v>77</v>
      </c>
      <c r="H61" s="207"/>
      <c r="I61" s="263">
        <f>1952/F4</f>
        <v>1952</v>
      </c>
      <c r="J61" s="255">
        <v>0</v>
      </c>
      <c r="K61" s="4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</row>
    <row r="62" spans="1:28" ht="25.5" customHeight="1">
      <c r="A62" s="247"/>
      <c r="B62" s="247"/>
      <c r="C62" s="247"/>
      <c r="D62" s="247"/>
      <c r="E62" s="247"/>
      <c r="F62" s="247"/>
      <c r="G62" s="247"/>
      <c r="H62" s="222"/>
      <c r="I62" s="263"/>
      <c r="J62" s="255"/>
      <c r="K62" s="4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</row>
    <row r="63" spans="1:28" ht="51.75" customHeight="1">
      <c r="A63" s="71" t="s">
        <v>98</v>
      </c>
      <c r="B63" s="72">
        <v>4660251140557</v>
      </c>
      <c r="C63" s="60"/>
      <c r="D63" s="60"/>
      <c r="E63" s="53" t="s">
        <v>94</v>
      </c>
      <c r="F63" s="65" t="s">
        <v>99</v>
      </c>
      <c r="G63" s="53" t="s">
        <v>77</v>
      </c>
      <c r="H63" s="203"/>
      <c r="I63" s="202">
        <f>1934/F4</f>
        <v>1934</v>
      </c>
      <c r="J63" s="78">
        <v>0</v>
      </c>
      <c r="K63" s="4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</row>
    <row r="64" spans="1:28" ht="25.5" customHeight="1">
      <c r="A64" s="266" t="s">
        <v>100</v>
      </c>
      <c r="B64" s="267">
        <v>4660251140045</v>
      </c>
      <c r="C64" s="249"/>
      <c r="D64" s="268"/>
      <c r="E64" s="252" t="s">
        <v>97</v>
      </c>
      <c r="F64" s="65"/>
      <c r="G64" s="252" t="s">
        <v>77</v>
      </c>
      <c r="H64" s="207"/>
      <c r="I64" s="263">
        <f>1835/F4</f>
        <v>1835</v>
      </c>
      <c r="J64" s="264">
        <v>0</v>
      </c>
      <c r="K64" s="4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</row>
    <row r="65" spans="1:28" ht="25.5" customHeight="1">
      <c r="A65" s="266"/>
      <c r="B65" s="266"/>
      <c r="C65" s="266"/>
      <c r="D65" s="266"/>
      <c r="E65" s="266"/>
      <c r="F65" s="266"/>
      <c r="G65" s="266"/>
      <c r="H65" s="223"/>
      <c r="I65" s="263"/>
      <c r="J65" s="264"/>
      <c r="K65" s="48"/>
      <c r="L65" s="80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</row>
    <row r="66" spans="1:28" ht="13.5" customHeight="1">
      <c r="A66" s="242" t="s">
        <v>101</v>
      </c>
      <c r="B66" s="242"/>
      <c r="C66" s="242"/>
      <c r="D66" s="242"/>
      <c r="E66" s="242"/>
      <c r="F66" s="242"/>
      <c r="G66" s="242"/>
      <c r="H66" s="242"/>
      <c r="I66" s="242"/>
      <c r="J66" s="242"/>
      <c r="K66" s="86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</row>
    <row r="67" spans="1:28" ht="51.75" customHeight="1">
      <c r="A67" s="71" t="s">
        <v>102</v>
      </c>
      <c r="B67" s="72">
        <v>4660251140571</v>
      </c>
      <c r="C67" s="60"/>
      <c r="D67" s="60"/>
      <c r="E67" s="53" t="s">
        <v>103</v>
      </c>
      <c r="F67" s="246" t="s">
        <v>104</v>
      </c>
      <c r="G67" s="53" t="s">
        <v>77</v>
      </c>
      <c r="H67" s="224"/>
      <c r="I67" s="202">
        <f>2906/F4</f>
        <v>2906</v>
      </c>
      <c r="J67" s="78">
        <v>0</v>
      </c>
      <c r="K67" s="86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</row>
    <row r="68" spans="1:28" ht="25.5" customHeight="1">
      <c r="A68" s="247" t="s">
        <v>105</v>
      </c>
      <c r="B68" s="237">
        <v>4660251140137</v>
      </c>
      <c r="C68" s="257"/>
      <c r="D68" s="258"/>
      <c r="E68" s="234" t="s">
        <v>106</v>
      </c>
      <c r="F68" s="246"/>
      <c r="G68" s="234" t="s">
        <v>77</v>
      </c>
      <c r="H68" s="265"/>
      <c r="I68" s="263">
        <f>2807/F4</f>
        <v>2807</v>
      </c>
      <c r="J68" s="255">
        <v>0</v>
      </c>
      <c r="K68" s="86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</row>
    <row r="69" spans="1:28" ht="25.5" customHeight="1">
      <c r="A69" s="247"/>
      <c r="B69" s="247"/>
      <c r="C69" s="247"/>
      <c r="D69" s="247"/>
      <c r="E69" s="247"/>
      <c r="F69" s="247"/>
      <c r="G69" s="247"/>
      <c r="H69" s="265"/>
      <c r="I69" s="263"/>
      <c r="J69" s="255"/>
      <c r="K69" s="86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</row>
    <row r="70" spans="1:28" ht="51.75" customHeight="1">
      <c r="A70" s="71" t="s">
        <v>107</v>
      </c>
      <c r="B70" s="72">
        <v>4660251140588</v>
      </c>
      <c r="C70" s="60"/>
      <c r="D70" s="60"/>
      <c r="E70" s="53" t="s">
        <v>108</v>
      </c>
      <c r="F70" s="262" t="s">
        <v>109</v>
      </c>
      <c r="G70" s="53" t="s">
        <v>77</v>
      </c>
      <c r="H70" s="225"/>
      <c r="I70" s="202">
        <f>2366/F4</f>
        <v>2366</v>
      </c>
      <c r="J70" s="78">
        <v>0</v>
      </c>
      <c r="K70" s="86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</row>
    <row r="71" spans="1:28" ht="25.5" customHeight="1">
      <c r="A71" s="247" t="s">
        <v>110</v>
      </c>
      <c r="B71" s="237">
        <v>4660251140144</v>
      </c>
      <c r="C71" s="257"/>
      <c r="D71" s="258"/>
      <c r="E71" s="234" t="s">
        <v>108</v>
      </c>
      <c r="F71" s="262"/>
      <c r="G71" s="234" t="s">
        <v>77</v>
      </c>
      <c r="H71" s="270"/>
      <c r="I71" s="261">
        <f>2258/F4</f>
        <v>2258</v>
      </c>
      <c r="J71" s="255">
        <v>0</v>
      </c>
      <c r="K71" s="4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</row>
    <row r="72" spans="1:28" ht="25.5" customHeight="1">
      <c r="A72" s="247"/>
      <c r="B72" s="247"/>
      <c r="C72" s="247"/>
      <c r="D72" s="247"/>
      <c r="E72" s="247"/>
      <c r="F72" s="247"/>
      <c r="G72" s="247"/>
      <c r="H72" s="270"/>
      <c r="I72" s="261"/>
      <c r="J72" s="255"/>
      <c r="K72" s="4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</row>
    <row r="73" spans="1:28" ht="51.75" customHeight="1">
      <c r="A73" s="71" t="s">
        <v>111</v>
      </c>
      <c r="B73" s="72">
        <v>4660251140595</v>
      </c>
      <c r="C73" s="60"/>
      <c r="D73" s="60"/>
      <c r="E73" s="53" t="s">
        <v>108</v>
      </c>
      <c r="F73" s="262" t="s">
        <v>112</v>
      </c>
      <c r="G73" s="53" t="s">
        <v>77</v>
      </c>
      <c r="H73" s="225"/>
      <c r="I73" s="202">
        <f>1844/F4</f>
        <v>1844</v>
      </c>
      <c r="J73" s="78">
        <v>0</v>
      </c>
      <c r="K73" s="4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</row>
    <row r="74" spans="1:28" ht="25.5" customHeight="1">
      <c r="A74" s="247" t="s">
        <v>113</v>
      </c>
      <c r="B74" s="237">
        <v>4660251140106</v>
      </c>
      <c r="C74" s="257"/>
      <c r="D74" s="258"/>
      <c r="E74" s="234" t="s">
        <v>114</v>
      </c>
      <c r="F74" s="262"/>
      <c r="G74" s="234" t="s">
        <v>77</v>
      </c>
      <c r="H74" s="269"/>
      <c r="I74" s="261">
        <f>1745/F4</f>
        <v>1745</v>
      </c>
      <c r="J74" s="255">
        <v>0</v>
      </c>
      <c r="K74" s="4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</row>
    <row r="75" spans="1:28" ht="25.5" customHeight="1">
      <c r="A75" s="247"/>
      <c r="B75" s="247"/>
      <c r="C75" s="247"/>
      <c r="D75" s="247"/>
      <c r="E75" s="247"/>
      <c r="F75" s="247"/>
      <c r="G75" s="247"/>
      <c r="H75" s="269"/>
      <c r="I75" s="261"/>
      <c r="J75" s="255"/>
      <c r="K75" s="4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</row>
    <row r="76" spans="1:28" ht="51.75" customHeight="1">
      <c r="A76" s="71" t="s">
        <v>115</v>
      </c>
      <c r="B76" s="72">
        <v>4660251140687</v>
      </c>
      <c r="C76" s="87"/>
      <c r="D76" s="87"/>
      <c r="E76" s="53" t="s">
        <v>116</v>
      </c>
      <c r="F76" s="65" t="s">
        <v>117</v>
      </c>
      <c r="G76" s="53" t="s">
        <v>77</v>
      </c>
      <c r="H76" s="225"/>
      <c r="I76" s="202">
        <f>2528/F4</f>
        <v>2528</v>
      </c>
      <c r="J76" s="78">
        <v>0</v>
      </c>
      <c r="K76" s="4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</row>
    <row r="77" spans="1:28" ht="25.5" customHeight="1">
      <c r="A77" s="247" t="s">
        <v>118</v>
      </c>
      <c r="B77" s="237">
        <v>4660251140175</v>
      </c>
      <c r="C77" s="240"/>
      <c r="D77" s="240"/>
      <c r="E77" s="234" t="s">
        <v>119</v>
      </c>
      <c r="F77" s="65"/>
      <c r="G77" s="234" t="s">
        <v>77</v>
      </c>
      <c r="H77" s="269"/>
      <c r="I77" s="261">
        <f>2429/F4</f>
        <v>2429</v>
      </c>
      <c r="J77" s="255">
        <v>0</v>
      </c>
      <c r="K77" s="4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</row>
    <row r="78" spans="1:28" ht="25.5" customHeight="1">
      <c r="A78" s="247"/>
      <c r="B78" s="247"/>
      <c r="C78" s="247"/>
      <c r="D78" s="247"/>
      <c r="E78" s="247"/>
      <c r="F78" s="65"/>
      <c r="G78" s="234"/>
      <c r="H78" s="269"/>
      <c r="I78" s="261"/>
      <c r="J78" s="255"/>
      <c r="K78" s="4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</row>
    <row r="79" spans="1:28" ht="25.5" customHeight="1">
      <c r="A79" s="247" t="s">
        <v>120</v>
      </c>
      <c r="B79" s="237">
        <v>4660251140205</v>
      </c>
      <c r="C79" s="234"/>
      <c r="D79" s="234"/>
      <c r="E79" s="234" t="s">
        <v>119</v>
      </c>
      <c r="F79" s="65"/>
      <c r="G79" s="234" t="s">
        <v>77</v>
      </c>
      <c r="H79" s="269"/>
      <c r="I79" s="261">
        <f>2321/F4</f>
        <v>2321</v>
      </c>
      <c r="J79" s="255">
        <v>0</v>
      </c>
      <c r="K79" s="4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</row>
    <row r="80" spans="1:28" ht="25.5" customHeight="1">
      <c r="A80" s="247"/>
      <c r="B80" s="247"/>
      <c r="C80" s="247"/>
      <c r="D80" s="247"/>
      <c r="E80" s="247"/>
      <c r="F80" s="65"/>
      <c r="G80" s="234"/>
      <c r="H80" s="269"/>
      <c r="I80" s="261"/>
      <c r="J80" s="255"/>
      <c r="K80" s="4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</row>
    <row r="81" spans="1:29" ht="25.5" customHeight="1">
      <c r="A81" s="266" t="s">
        <v>121</v>
      </c>
      <c r="B81" s="267">
        <v>4660251140427</v>
      </c>
      <c r="C81" s="252"/>
      <c r="D81" s="252"/>
      <c r="E81" s="252" t="s">
        <v>119</v>
      </c>
      <c r="F81" s="65"/>
      <c r="G81" s="252" t="s">
        <v>77</v>
      </c>
      <c r="H81" s="269"/>
      <c r="I81" s="261">
        <f>2447/F4</f>
        <v>2447</v>
      </c>
      <c r="J81" s="264">
        <v>0</v>
      </c>
      <c r="K81" s="4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</row>
    <row r="82" spans="1:29" ht="25.5" customHeight="1">
      <c r="A82" s="266"/>
      <c r="B82" s="266"/>
      <c r="C82" s="266"/>
      <c r="D82" s="266"/>
      <c r="E82" s="266"/>
      <c r="F82" s="266"/>
      <c r="G82" s="266"/>
      <c r="H82" s="269"/>
      <c r="I82" s="261"/>
      <c r="J82" s="264"/>
      <c r="K82" s="4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</row>
    <row r="83" spans="1:29" ht="13.5" customHeight="1">
      <c r="A83" s="276" t="s">
        <v>122</v>
      </c>
      <c r="B83" s="276"/>
      <c r="C83" s="276"/>
      <c r="D83" s="276"/>
      <c r="E83" s="276"/>
      <c r="F83" s="276"/>
      <c r="G83" s="276"/>
      <c r="H83" s="276"/>
      <c r="I83" s="276"/>
      <c r="J83" s="276"/>
      <c r="K83" s="86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</row>
    <row r="84" spans="1:29" ht="51.75" customHeight="1">
      <c r="A84" s="71" t="s">
        <v>123</v>
      </c>
      <c r="B84" s="72">
        <v>4660251140625</v>
      </c>
      <c r="C84" s="60"/>
      <c r="D84" s="60"/>
      <c r="E84" s="53" t="s">
        <v>124</v>
      </c>
      <c r="F84" s="277" t="s">
        <v>125</v>
      </c>
      <c r="G84" s="53" t="s">
        <v>77</v>
      </c>
      <c r="H84" s="213"/>
      <c r="I84" s="202">
        <f>3626/F4</f>
        <v>3626</v>
      </c>
      <c r="J84" s="70">
        <v>0</v>
      </c>
      <c r="K84" s="86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</row>
    <row r="85" spans="1:29" ht="25.5" customHeight="1">
      <c r="A85" s="247" t="s">
        <v>126</v>
      </c>
      <c r="B85" s="237">
        <v>4660251140151</v>
      </c>
      <c r="C85" s="257"/>
      <c r="D85" s="258"/>
      <c r="E85" s="234" t="s">
        <v>127</v>
      </c>
      <c r="F85" s="277"/>
      <c r="G85" s="234" t="s">
        <v>77</v>
      </c>
      <c r="H85" s="260"/>
      <c r="I85" s="261">
        <f>3518/F4</f>
        <v>3518</v>
      </c>
      <c r="J85" s="255">
        <v>0</v>
      </c>
      <c r="K85" s="4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</row>
    <row r="86" spans="1:29" ht="25.5" customHeight="1">
      <c r="A86" s="247"/>
      <c r="B86" s="247"/>
      <c r="C86" s="247"/>
      <c r="D86" s="247"/>
      <c r="E86" s="247"/>
      <c r="F86" s="277"/>
      <c r="G86" s="234"/>
      <c r="H86" s="260"/>
      <c r="I86" s="261"/>
      <c r="J86" s="255"/>
      <c r="K86" s="4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</row>
    <row r="87" spans="1:29" ht="13.5" customHeight="1">
      <c r="A87" s="271" t="s">
        <v>128</v>
      </c>
      <c r="B87" s="271"/>
      <c r="C87" s="271"/>
      <c r="D87" s="271"/>
      <c r="E87" s="271"/>
      <c r="F87" s="271"/>
      <c r="G87" s="271"/>
      <c r="H87" s="271"/>
      <c r="I87" s="271"/>
      <c r="J87" s="271"/>
      <c r="K87" s="7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</row>
    <row r="88" spans="1:29" ht="49.5" customHeight="1">
      <c r="A88" s="272" t="s">
        <v>129</v>
      </c>
      <c r="B88" s="272"/>
      <c r="C88" s="195"/>
      <c r="D88" s="234" t="s">
        <v>130</v>
      </c>
      <c r="E88" s="234"/>
      <c r="F88" s="88" t="s">
        <v>131</v>
      </c>
      <c r="G88" s="195" t="s">
        <v>77</v>
      </c>
      <c r="H88" s="201"/>
      <c r="I88" s="219">
        <f>485/F4</f>
        <v>485</v>
      </c>
      <c r="J88" s="78">
        <v>0</v>
      </c>
      <c r="K88" s="4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</row>
    <row r="89" spans="1:29" ht="12.75" customHeight="1">
      <c r="A89" s="8"/>
      <c r="B89" s="8"/>
      <c r="C89" s="8"/>
      <c r="D89" s="8"/>
      <c r="E89" s="8"/>
      <c r="F89" s="8"/>
      <c r="G89" s="89"/>
      <c r="H89" s="89"/>
      <c r="I89" s="89"/>
      <c r="J89" s="90"/>
      <c r="K89" s="90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</row>
    <row r="90" spans="1:29" ht="12.75" customHeight="1">
      <c r="A90" s="8"/>
      <c r="B90" s="8"/>
      <c r="C90" s="8"/>
      <c r="D90" s="8"/>
      <c r="E90" s="8"/>
      <c r="F90" s="8"/>
      <c r="G90" s="8"/>
      <c r="H90" s="8"/>
      <c r="I90" s="8"/>
      <c r="J90" s="90"/>
      <c r="K90" s="90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</row>
    <row r="91" spans="1:29" ht="12.75" customHeight="1">
      <c r="A91" s="8"/>
      <c r="B91" s="8"/>
      <c r="C91" s="8"/>
      <c r="D91" s="8"/>
      <c r="E91" s="8"/>
      <c r="F91" s="8"/>
      <c r="G91" s="8"/>
      <c r="H91" s="8"/>
      <c r="I91" s="8"/>
      <c r="J91" s="91"/>
      <c r="K91" s="91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</row>
    <row r="92" spans="1:29" ht="12.75" customHeight="1">
      <c r="A92" s="8"/>
      <c r="B92" s="8"/>
      <c r="C92" s="8"/>
      <c r="D92" s="8"/>
      <c r="E92" s="8"/>
      <c r="F92" s="8"/>
      <c r="G92" s="8"/>
      <c r="H92" s="8"/>
      <c r="I92" s="8"/>
      <c r="J92" s="91"/>
      <c r="K92" s="91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</row>
    <row r="93" spans="1:29" ht="12.75" customHeight="1">
      <c r="A93" s="8"/>
      <c r="B93" s="8"/>
      <c r="C93" s="8"/>
      <c r="D93" s="8"/>
      <c r="E93" s="8"/>
      <c r="F93" s="8"/>
      <c r="G93" s="8"/>
      <c r="H93" s="8"/>
      <c r="I93" s="8"/>
      <c r="J93" s="91"/>
      <c r="K93" s="91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</row>
    <row r="94" spans="1:29" ht="12.75" customHeight="1">
      <c r="A94" s="8"/>
      <c r="B94" s="8"/>
      <c r="C94" s="8"/>
      <c r="D94" s="8"/>
      <c r="E94" s="8"/>
      <c r="F94" s="8"/>
      <c r="G94" s="8"/>
      <c r="H94" s="8"/>
      <c r="I94" s="8"/>
      <c r="J94" s="91"/>
      <c r="K94" s="91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</row>
    <row r="95" spans="1:29" ht="12.75" customHeight="1">
      <c r="A95" s="8"/>
      <c r="B95" s="8"/>
      <c r="C95" s="8"/>
      <c r="D95" s="8"/>
      <c r="E95" s="8"/>
      <c r="F95" s="8"/>
      <c r="G95" s="8"/>
      <c r="H95" s="8"/>
      <c r="I95" s="8"/>
      <c r="J95" s="91"/>
      <c r="K95" s="91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</row>
    <row r="96" spans="1:29" ht="12.75" customHeight="1">
      <c r="A96" s="8"/>
      <c r="B96" s="8"/>
      <c r="C96" s="8"/>
      <c r="D96" s="8"/>
      <c r="E96" s="8"/>
      <c r="F96" s="8"/>
      <c r="G96" s="8"/>
      <c r="H96" s="8"/>
      <c r="I96" s="8"/>
      <c r="J96" s="91"/>
      <c r="K96" s="91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</row>
    <row r="97" spans="1:29" ht="12.75" customHeight="1">
      <c r="A97" s="8"/>
      <c r="B97" s="8"/>
      <c r="C97" s="8"/>
      <c r="D97" s="8"/>
      <c r="E97" s="8"/>
      <c r="F97" s="8"/>
      <c r="G97" s="8"/>
      <c r="H97" s="8"/>
      <c r="I97" s="8"/>
      <c r="J97" s="91"/>
      <c r="K97" s="91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</row>
    <row r="98" spans="1:29" ht="12.75" customHeight="1">
      <c r="A98" s="8"/>
      <c r="B98" s="8"/>
      <c r="C98" s="8"/>
      <c r="D98" s="8"/>
      <c r="E98" s="8"/>
      <c r="F98" s="8"/>
      <c r="G98" s="8"/>
      <c r="H98" s="8"/>
      <c r="I98" s="8"/>
      <c r="J98" s="91"/>
      <c r="K98" s="91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</row>
    <row r="99" spans="1:29" ht="12.75" customHeight="1">
      <c r="A99" s="8"/>
      <c r="B99" s="8"/>
      <c r="C99" s="8"/>
      <c r="D99" s="8"/>
      <c r="E99" s="8"/>
      <c r="F99" s="8"/>
      <c r="G99" s="8"/>
      <c r="H99" s="8"/>
      <c r="I99" s="8"/>
      <c r="J99" s="91"/>
      <c r="K99" s="91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</row>
    <row r="100" spans="1:29" ht="12.75" customHeight="1">
      <c r="A100" s="8"/>
      <c r="B100" s="8"/>
      <c r="C100" s="8"/>
      <c r="D100" s="8"/>
      <c r="E100" s="8"/>
      <c r="F100" s="8"/>
      <c r="G100" s="8"/>
      <c r="H100" s="8"/>
      <c r="I100" s="8"/>
      <c r="J100" s="91"/>
      <c r="K100" s="91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</row>
    <row r="101" spans="1:29" ht="12.75" customHeight="1">
      <c r="A101" s="8"/>
      <c r="B101" s="8"/>
      <c r="C101" s="8"/>
      <c r="D101" s="8"/>
      <c r="E101" s="8"/>
      <c r="F101" s="8"/>
      <c r="G101" s="8"/>
      <c r="H101" s="8"/>
      <c r="I101" s="8"/>
      <c r="J101" s="91"/>
      <c r="K101" s="91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</row>
    <row r="102" spans="1:29" ht="12.75" customHeight="1">
      <c r="A102" s="8"/>
      <c r="B102" s="8"/>
      <c r="C102" s="8"/>
      <c r="D102" s="8"/>
      <c r="E102" s="8"/>
      <c r="F102" s="8"/>
      <c r="G102" s="8"/>
      <c r="H102" s="8"/>
      <c r="I102" s="8"/>
      <c r="J102" s="91"/>
      <c r="K102" s="91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</row>
    <row r="103" spans="1:29" ht="12.75" customHeight="1">
      <c r="A103" s="8"/>
      <c r="B103" s="8"/>
      <c r="C103" s="8"/>
      <c r="D103" s="8"/>
      <c r="E103" s="8"/>
      <c r="F103" s="8"/>
      <c r="G103" s="8"/>
      <c r="H103" s="8"/>
      <c r="I103" s="8"/>
      <c r="J103" s="91"/>
      <c r="K103" s="91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</row>
    <row r="104" spans="1:29" ht="12.75" customHeight="1">
      <c r="A104" s="8"/>
      <c r="B104" s="8"/>
      <c r="C104" s="8"/>
      <c r="D104" s="8"/>
      <c r="E104" s="8"/>
      <c r="F104" s="8"/>
      <c r="G104" s="8"/>
      <c r="H104" s="8"/>
      <c r="I104" s="8"/>
      <c r="J104" s="91"/>
      <c r="K104" s="91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</row>
    <row r="105" spans="1:29" ht="12.75" customHeight="1">
      <c r="A105" s="8"/>
      <c r="B105" s="8"/>
      <c r="C105" s="8"/>
      <c r="D105" s="8"/>
      <c r="E105" s="8"/>
      <c r="F105" s="8"/>
      <c r="G105" s="8"/>
      <c r="H105" s="8"/>
      <c r="I105" s="8"/>
      <c r="J105" s="91"/>
      <c r="K105" s="91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</row>
    <row r="106" spans="1:29" ht="12.75" customHeight="1">
      <c r="A106" s="8"/>
      <c r="B106" s="8"/>
      <c r="C106" s="8"/>
      <c r="D106" s="8"/>
      <c r="E106" s="8"/>
      <c r="F106" s="8"/>
      <c r="G106" s="8"/>
      <c r="H106" s="8"/>
      <c r="I106" s="8"/>
      <c r="J106" s="91"/>
      <c r="K106" s="91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</row>
    <row r="107" spans="1:29" ht="12.75" customHeight="1">
      <c r="A107" s="8"/>
      <c r="B107" s="8"/>
      <c r="C107" s="8"/>
      <c r="D107" s="8"/>
      <c r="E107" s="8"/>
      <c r="F107" s="8"/>
      <c r="G107" s="8"/>
      <c r="H107" s="8"/>
      <c r="I107" s="8"/>
      <c r="J107" s="91"/>
      <c r="K107" s="91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</row>
    <row r="108" spans="1:29" ht="12.75" customHeight="1">
      <c r="A108" s="8"/>
      <c r="B108" s="8"/>
      <c r="C108" s="8"/>
      <c r="D108" s="8"/>
      <c r="E108" s="8"/>
      <c r="F108" s="8"/>
      <c r="G108" s="8"/>
      <c r="H108" s="8"/>
      <c r="I108" s="8"/>
      <c r="J108" s="91"/>
      <c r="K108" s="91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</row>
    <row r="109" spans="1:29" ht="12.75" customHeight="1">
      <c r="A109" s="8"/>
      <c r="B109" s="8"/>
      <c r="C109" s="8"/>
      <c r="D109" s="8"/>
      <c r="E109" s="8"/>
      <c r="F109" s="8"/>
      <c r="G109" s="8"/>
      <c r="H109" s="8"/>
      <c r="I109" s="8"/>
      <c r="J109" s="91"/>
      <c r="K109" s="91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</row>
    <row r="110" spans="1:29" ht="12.75" customHeight="1">
      <c r="A110" s="8"/>
      <c r="B110" s="8"/>
      <c r="C110" s="8"/>
      <c r="D110" s="8"/>
      <c r="E110" s="8"/>
      <c r="F110" s="8"/>
      <c r="G110" s="8"/>
      <c r="H110" s="8"/>
      <c r="I110" s="8"/>
      <c r="J110" s="91"/>
      <c r="K110" s="91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</row>
    <row r="111" spans="1:29" ht="12.75" customHeight="1">
      <c r="A111" s="8"/>
      <c r="B111" s="8"/>
      <c r="C111" s="8"/>
      <c r="D111" s="8"/>
      <c r="E111" s="8"/>
      <c r="F111" s="8"/>
      <c r="G111" s="8"/>
      <c r="H111" s="8"/>
      <c r="I111" s="8"/>
      <c r="J111" s="91"/>
      <c r="K111" s="91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</row>
    <row r="112" spans="1:29" ht="12.75" customHeight="1">
      <c r="A112" s="8"/>
      <c r="B112" s="8"/>
      <c r="C112" s="8"/>
      <c r="D112" s="8"/>
      <c r="E112" s="8"/>
      <c r="F112" s="8"/>
      <c r="G112" s="8"/>
      <c r="H112" s="8"/>
      <c r="I112" s="8"/>
      <c r="J112" s="91"/>
      <c r="K112" s="91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</row>
    <row r="113" spans="1:29" ht="12.75" customHeight="1">
      <c r="A113" s="8"/>
      <c r="B113" s="8"/>
      <c r="C113" s="8"/>
      <c r="D113" s="8"/>
      <c r="E113" s="8"/>
      <c r="F113" s="8"/>
      <c r="G113" s="8"/>
      <c r="H113" s="8"/>
      <c r="I113" s="8"/>
      <c r="J113" s="91"/>
      <c r="K113" s="91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</row>
    <row r="114" spans="1:29" ht="12.75" customHeight="1">
      <c r="A114" s="8"/>
      <c r="B114" s="8"/>
      <c r="C114" s="8"/>
      <c r="D114" s="8"/>
      <c r="E114" s="8"/>
      <c r="F114" s="8"/>
      <c r="G114" s="8"/>
      <c r="H114" s="8"/>
      <c r="I114" s="8"/>
      <c r="J114" s="91"/>
      <c r="K114" s="91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</row>
    <row r="115" spans="1:29" ht="12.75" customHeight="1">
      <c r="A115" s="8"/>
      <c r="B115" s="8"/>
      <c r="C115" s="8"/>
      <c r="D115" s="8"/>
      <c r="E115" s="8"/>
      <c r="F115" s="8"/>
      <c r="G115" s="8"/>
      <c r="H115" s="8"/>
      <c r="I115" s="8"/>
      <c r="J115" s="91"/>
      <c r="K115" s="91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</row>
    <row r="116" spans="1:29" ht="12.75" customHeight="1">
      <c r="A116" s="8"/>
      <c r="B116" s="8"/>
      <c r="C116" s="8"/>
      <c r="D116" s="8"/>
      <c r="E116" s="8"/>
      <c r="F116" s="8"/>
      <c r="G116" s="8"/>
      <c r="H116" s="8"/>
      <c r="I116" s="8"/>
      <c r="J116" s="91"/>
      <c r="K116" s="91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</row>
    <row r="117" spans="1:29" ht="12.75" customHeight="1">
      <c r="A117" s="8"/>
      <c r="B117" s="8"/>
      <c r="C117" s="8"/>
      <c r="D117" s="8"/>
      <c r="E117" s="8"/>
      <c r="F117" s="8"/>
      <c r="G117" s="8"/>
      <c r="H117" s="8"/>
      <c r="I117" s="8"/>
      <c r="J117" s="91"/>
      <c r="K117" s="91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</row>
    <row r="118" spans="1:29" ht="12.75" customHeight="1">
      <c r="A118" s="8"/>
      <c r="B118" s="8"/>
      <c r="C118" s="8"/>
      <c r="D118" s="8"/>
      <c r="E118" s="8"/>
      <c r="F118" s="8"/>
      <c r="G118" s="8"/>
      <c r="H118" s="8"/>
      <c r="I118" s="8"/>
      <c r="J118" s="91"/>
      <c r="K118" s="91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</row>
    <row r="119" spans="1:29" ht="12.75" customHeight="1">
      <c r="A119" s="8"/>
      <c r="B119" s="8"/>
      <c r="C119" s="8"/>
      <c r="D119" s="8"/>
      <c r="E119" s="8"/>
      <c r="F119" s="8"/>
      <c r="G119" s="8"/>
      <c r="H119" s="8"/>
      <c r="I119" s="8"/>
      <c r="J119" s="91"/>
      <c r="K119" s="91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</row>
    <row r="120" spans="1:29" ht="12.75" customHeight="1">
      <c r="A120" s="8"/>
      <c r="B120" s="8"/>
      <c r="C120" s="8"/>
      <c r="D120" s="8"/>
      <c r="E120" s="8"/>
      <c r="F120" s="8"/>
      <c r="G120" s="8"/>
      <c r="H120" s="8"/>
      <c r="I120" s="8"/>
      <c r="J120" s="91"/>
      <c r="K120" s="91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</row>
    <row r="121" spans="1:29" ht="12.75" customHeight="1">
      <c r="A121" s="8"/>
      <c r="B121" s="8"/>
      <c r="C121" s="8"/>
      <c r="D121" s="8"/>
      <c r="E121" s="8"/>
      <c r="F121" s="8"/>
      <c r="G121" s="8"/>
      <c r="H121" s="8"/>
      <c r="I121" s="8"/>
      <c r="J121" s="91"/>
      <c r="K121" s="91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</row>
    <row r="122" spans="1:29" ht="12.75" customHeight="1">
      <c r="A122" s="8"/>
      <c r="B122" s="8"/>
      <c r="C122" s="8"/>
      <c r="D122" s="8"/>
      <c r="E122" s="8"/>
      <c r="F122" s="8"/>
      <c r="G122" s="8"/>
      <c r="H122" s="8"/>
      <c r="I122" s="8"/>
      <c r="J122" s="91"/>
      <c r="K122" s="91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</row>
    <row r="123" spans="1:29" ht="12.75" customHeight="1">
      <c r="A123" s="8"/>
      <c r="B123" s="8"/>
      <c r="C123" s="8"/>
      <c r="D123" s="8"/>
      <c r="E123" s="8"/>
      <c r="F123" s="8"/>
      <c r="G123" s="8"/>
      <c r="H123" s="8"/>
      <c r="I123" s="8"/>
      <c r="J123" s="91"/>
      <c r="K123" s="91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</row>
    <row r="124" spans="1:29" ht="12.75" customHeight="1">
      <c r="A124" s="8"/>
      <c r="B124" s="8"/>
      <c r="C124" s="8"/>
      <c r="D124" s="8"/>
      <c r="E124" s="8"/>
      <c r="F124" s="8"/>
      <c r="G124" s="8"/>
      <c r="H124" s="8"/>
      <c r="I124" s="8"/>
      <c r="J124" s="91"/>
      <c r="K124" s="91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</row>
    <row r="125" spans="1:29" ht="12.75" customHeight="1">
      <c r="A125" s="8"/>
      <c r="B125" s="8"/>
      <c r="C125" s="8"/>
      <c r="D125" s="8"/>
      <c r="E125" s="8"/>
      <c r="F125" s="8"/>
      <c r="G125" s="8"/>
      <c r="H125" s="8"/>
      <c r="I125" s="8"/>
      <c r="J125" s="91"/>
      <c r="K125" s="91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</row>
    <row r="126" spans="1:29" ht="12.75" customHeight="1">
      <c r="A126" s="8"/>
      <c r="B126" s="8"/>
      <c r="C126" s="8"/>
      <c r="D126" s="8"/>
      <c r="E126" s="8"/>
      <c r="F126" s="8"/>
      <c r="G126" s="8"/>
      <c r="H126" s="8"/>
      <c r="I126" s="8"/>
      <c r="J126" s="91"/>
      <c r="K126" s="91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</row>
    <row r="127" spans="1:29" ht="12.75" customHeight="1">
      <c r="A127" s="8"/>
      <c r="B127" s="8"/>
      <c r="C127" s="8"/>
      <c r="D127" s="8"/>
      <c r="E127" s="8"/>
      <c r="F127" s="8"/>
      <c r="G127" s="8"/>
      <c r="H127" s="8"/>
      <c r="I127" s="8"/>
      <c r="J127" s="91"/>
      <c r="K127" s="91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</row>
    <row r="128" spans="1:29" ht="12.75" customHeight="1">
      <c r="A128" s="8"/>
      <c r="B128" s="8"/>
      <c r="C128" s="8"/>
      <c r="D128" s="8"/>
      <c r="E128" s="8"/>
      <c r="F128" s="8"/>
      <c r="G128" s="8"/>
      <c r="H128" s="8"/>
      <c r="I128" s="8"/>
      <c r="J128" s="91"/>
      <c r="K128" s="91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</row>
    <row r="129" spans="1:29" ht="12.75" customHeight="1">
      <c r="A129" s="8"/>
      <c r="B129" s="8"/>
      <c r="C129" s="8"/>
      <c r="D129" s="8"/>
      <c r="E129" s="8"/>
      <c r="F129" s="8"/>
      <c r="G129" s="8"/>
      <c r="H129" s="8"/>
      <c r="I129" s="8"/>
      <c r="J129" s="91"/>
      <c r="K129" s="91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</row>
    <row r="130" spans="1:29" ht="12.75" customHeight="1">
      <c r="A130" s="8"/>
      <c r="B130" s="8"/>
      <c r="C130" s="8"/>
      <c r="D130" s="8"/>
      <c r="E130" s="8"/>
      <c r="F130" s="8"/>
      <c r="G130" s="8"/>
      <c r="H130" s="8"/>
      <c r="I130" s="8"/>
      <c r="J130" s="91"/>
      <c r="K130" s="91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</row>
    <row r="131" spans="1:29" ht="12.75" customHeight="1">
      <c r="A131" s="8"/>
      <c r="B131" s="8"/>
      <c r="C131" s="8"/>
      <c r="D131" s="8"/>
      <c r="E131" s="8"/>
      <c r="F131" s="8"/>
      <c r="G131" s="8"/>
      <c r="H131" s="8"/>
      <c r="I131" s="8"/>
      <c r="J131" s="91"/>
      <c r="K131" s="91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</row>
    <row r="132" spans="1:29" ht="12.75" customHeight="1">
      <c r="A132" s="8"/>
      <c r="B132" s="8"/>
      <c r="C132" s="8"/>
      <c r="D132" s="8"/>
      <c r="E132" s="8"/>
      <c r="F132" s="8"/>
      <c r="G132" s="8"/>
      <c r="H132" s="8"/>
      <c r="I132" s="8"/>
      <c r="J132" s="91"/>
      <c r="K132" s="91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</row>
    <row r="133" spans="1:29" ht="12.75" customHeight="1">
      <c r="A133" s="8"/>
      <c r="B133" s="8"/>
      <c r="C133" s="8"/>
      <c r="D133" s="8"/>
      <c r="E133" s="8"/>
      <c r="F133" s="8"/>
      <c r="G133" s="8"/>
      <c r="H133" s="8"/>
      <c r="I133" s="8"/>
      <c r="J133" s="91"/>
      <c r="K133" s="91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</row>
    <row r="134" spans="1:29" ht="12.75" customHeight="1">
      <c r="A134" s="8"/>
      <c r="B134" s="8"/>
      <c r="C134" s="8"/>
      <c r="D134" s="8"/>
      <c r="E134" s="8"/>
      <c r="F134" s="8"/>
      <c r="G134" s="8"/>
      <c r="H134" s="8"/>
      <c r="I134" s="8"/>
      <c r="J134" s="91"/>
      <c r="K134" s="91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</row>
    <row r="135" spans="1:29" ht="12.75" customHeight="1">
      <c r="A135" s="8"/>
      <c r="B135" s="8"/>
      <c r="C135" s="8"/>
      <c r="D135" s="8"/>
      <c r="E135" s="8"/>
      <c r="F135" s="8"/>
      <c r="G135" s="8"/>
      <c r="H135" s="8"/>
      <c r="I135" s="8"/>
      <c r="J135" s="91"/>
      <c r="K135" s="91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</row>
    <row r="136" spans="1:29" ht="12.75" customHeight="1">
      <c r="A136" s="8"/>
      <c r="B136" s="8"/>
      <c r="C136" s="8"/>
      <c r="D136" s="8"/>
      <c r="E136" s="8"/>
      <c r="F136" s="8"/>
      <c r="G136" s="8"/>
      <c r="H136" s="8"/>
      <c r="I136" s="8"/>
      <c r="J136" s="91"/>
      <c r="K136" s="91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</row>
    <row r="137" spans="1:29" ht="12.75" customHeight="1">
      <c r="A137" s="8"/>
      <c r="B137" s="8"/>
      <c r="C137" s="8"/>
      <c r="D137" s="8"/>
      <c r="E137" s="8"/>
      <c r="F137" s="8"/>
      <c r="G137" s="8"/>
      <c r="H137" s="8"/>
      <c r="I137" s="8"/>
      <c r="J137" s="91"/>
      <c r="K137" s="91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</row>
    <row r="138" spans="1:29" ht="12.75" customHeight="1">
      <c r="A138" s="8"/>
      <c r="B138" s="8"/>
      <c r="C138" s="8"/>
      <c r="D138" s="8"/>
      <c r="E138" s="8"/>
      <c r="F138" s="8"/>
      <c r="G138" s="8"/>
      <c r="H138" s="8"/>
      <c r="I138" s="8"/>
      <c r="J138" s="91"/>
      <c r="K138" s="91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</row>
    <row r="139" spans="1:29" ht="12.75" customHeight="1">
      <c r="A139" s="8"/>
      <c r="B139" s="8"/>
      <c r="C139" s="8"/>
      <c r="D139" s="8"/>
      <c r="E139" s="8"/>
      <c r="F139" s="8"/>
      <c r="G139" s="8"/>
      <c r="H139" s="8"/>
      <c r="I139" s="8"/>
      <c r="J139" s="91"/>
      <c r="K139" s="91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</row>
    <row r="140" spans="1:29" ht="12.75" customHeight="1">
      <c r="A140" s="8"/>
      <c r="B140" s="8"/>
      <c r="C140" s="8"/>
      <c r="D140" s="8"/>
      <c r="E140" s="8"/>
      <c r="F140" s="8"/>
      <c r="G140" s="8"/>
      <c r="H140" s="8"/>
      <c r="I140" s="8"/>
      <c r="J140" s="91"/>
      <c r="K140" s="91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</row>
    <row r="141" spans="1:29" ht="93" customHeight="1">
      <c r="B141" s="8"/>
      <c r="C141" s="8"/>
      <c r="D141" s="8"/>
      <c r="E141" s="8"/>
      <c r="F141" s="8"/>
      <c r="G141" s="8"/>
      <c r="H141" s="8"/>
      <c r="I141" s="8"/>
      <c r="J141" s="91"/>
      <c r="K141" s="91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</row>
    <row r="142" spans="1:29" ht="18" customHeight="1">
      <c r="A142" s="273" t="s">
        <v>132</v>
      </c>
      <c r="B142" s="274"/>
      <c r="C142" s="274"/>
      <c r="D142" s="8"/>
      <c r="E142" s="8"/>
      <c r="F142" s="274"/>
      <c r="G142" s="8"/>
      <c r="H142" s="8"/>
      <c r="I142" s="8"/>
      <c r="J142" s="91"/>
      <c r="K142" s="91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</row>
    <row r="143" spans="1:29" ht="18" customHeight="1">
      <c r="A143" s="273"/>
      <c r="B143" s="273"/>
      <c r="C143" s="274"/>
      <c r="D143" s="8"/>
      <c r="E143" s="8"/>
      <c r="F143" s="274"/>
      <c r="G143" s="8"/>
      <c r="H143" s="8"/>
      <c r="I143" s="8"/>
      <c r="J143" s="91"/>
      <c r="K143" s="91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</row>
    <row r="144" spans="1:29" ht="18" customHeight="1">
      <c r="A144" s="273"/>
      <c r="B144" s="8"/>
      <c r="C144" s="8"/>
      <c r="D144" s="8"/>
      <c r="E144" s="8"/>
      <c r="F144" s="8"/>
      <c r="G144" s="8"/>
      <c r="H144" s="8"/>
      <c r="I144" s="8"/>
      <c r="J144" s="91"/>
      <c r="K144" s="91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</row>
    <row r="145" spans="1:29" ht="12.75" customHeight="1">
      <c r="A145" s="8"/>
      <c r="B145" s="8"/>
      <c r="C145" s="8"/>
      <c r="D145" s="8"/>
      <c r="E145" s="8"/>
      <c r="F145" s="8"/>
      <c r="G145" s="8"/>
      <c r="H145" s="8"/>
      <c r="I145" s="8"/>
      <c r="J145" s="91"/>
      <c r="K145" s="91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</row>
    <row r="146" spans="1:29" ht="12.75" customHeight="1">
      <c r="A146" s="8"/>
      <c r="B146" s="8"/>
      <c r="C146" s="8"/>
      <c r="D146" s="8"/>
      <c r="E146" s="8"/>
      <c r="F146" s="8"/>
      <c r="G146" s="8"/>
      <c r="H146" s="8"/>
      <c r="I146" s="8"/>
      <c r="J146" s="91"/>
      <c r="K146" s="91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</row>
    <row r="147" spans="1:29" ht="12.75" customHeight="1">
      <c r="A147" s="8"/>
      <c r="B147" s="8"/>
      <c r="C147" s="8"/>
      <c r="D147" s="8"/>
      <c r="E147" s="8"/>
      <c r="F147" s="8"/>
      <c r="G147" s="8"/>
      <c r="H147" s="8"/>
      <c r="I147" s="8"/>
      <c r="J147" s="91"/>
      <c r="K147" s="91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</row>
    <row r="148" spans="1:29" ht="12.75" customHeight="1">
      <c r="A148" s="8"/>
      <c r="B148" s="8"/>
      <c r="C148" s="8"/>
      <c r="D148" s="8"/>
      <c r="E148" s="8"/>
      <c r="F148" s="8"/>
      <c r="G148" s="8"/>
      <c r="H148" s="8"/>
      <c r="I148" s="8"/>
      <c r="J148" s="91"/>
      <c r="K148" s="91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</row>
    <row r="149" spans="1:29" ht="12.75" customHeight="1">
      <c r="A149" s="8"/>
      <c r="B149" s="8"/>
      <c r="C149" s="8"/>
      <c r="D149" s="8"/>
      <c r="E149" s="8"/>
      <c r="F149" s="8"/>
      <c r="G149" s="8"/>
      <c r="H149" s="8"/>
      <c r="I149" s="8"/>
      <c r="J149" s="91"/>
      <c r="K149" s="91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</row>
    <row r="150" spans="1:29" ht="12.75" customHeight="1">
      <c r="A150" s="8"/>
      <c r="B150" s="8"/>
      <c r="C150" s="8"/>
      <c r="D150" s="8"/>
      <c r="E150" s="8"/>
      <c r="F150" s="8"/>
      <c r="G150" s="8"/>
      <c r="H150" s="8"/>
      <c r="I150" s="8"/>
      <c r="J150" s="91"/>
      <c r="K150" s="91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</row>
    <row r="151" spans="1:29" ht="12.75" customHeight="1">
      <c r="A151" s="8"/>
      <c r="B151" s="8"/>
      <c r="C151" s="8"/>
      <c r="D151" s="8"/>
      <c r="E151" s="8"/>
      <c r="F151" s="8"/>
      <c r="G151" s="8"/>
      <c r="H151" s="8"/>
      <c r="I151" s="8"/>
      <c r="J151" s="91"/>
      <c r="K151" s="91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</row>
    <row r="152" spans="1:29" ht="12.75" customHeight="1">
      <c r="A152" s="8"/>
      <c r="B152" s="8"/>
      <c r="C152" s="8"/>
      <c r="D152" s="8"/>
      <c r="E152" s="8"/>
      <c r="F152" s="8"/>
      <c r="G152" s="8"/>
      <c r="H152" s="8"/>
      <c r="I152" s="8"/>
      <c r="J152" s="91"/>
      <c r="K152" s="91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</row>
    <row r="153" spans="1:29" ht="12.75" customHeight="1">
      <c r="A153" s="8"/>
      <c r="B153" s="8"/>
      <c r="C153" s="8"/>
      <c r="D153" s="8"/>
      <c r="E153" s="8"/>
      <c r="F153" s="8"/>
      <c r="G153" s="8"/>
      <c r="H153" s="8"/>
      <c r="I153" s="8"/>
      <c r="J153" s="91"/>
      <c r="K153" s="91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</row>
    <row r="154" spans="1:29" ht="12.75" customHeight="1">
      <c r="A154" s="8"/>
      <c r="B154" s="8"/>
      <c r="C154" s="8"/>
      <c r="D154" s="8"/>
      <c r="E154" s="8"/>
      <c r="F154" s="8"/>
      <c r="G154" s="8"/>
      <c r="H154" s="8"/>
      <c r="I154" s="8"/>
      <c r="J154" s="91"/>
      <c r="K154" s="91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</row>
    <row r="155" spans="1:29" ht="12.75" customHeight="1">
      <c r="A155" s="8"/>
      <c r="B155" s="8"/>
      <c r="C155" s="8"/>
      <c r="D155" s="8"/>
      <c r="E155" s="8"/>
      <c r="F155" s="8"/>
      <c r="G155" s="8"/>
      <c r="H155" s="8"/>
      <c r="I155" s="8"/>
      <c r="J155" s="91"/>
      <c r="K155" s="91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</row>
    <row r="156" spans="1:29" ht="12.75" customHeight="1">
      <c r="A156" s="8"/>
      <c r="B156" s="8"/>
      <c r="C156" s="8"/>
      <c r="D156" s="8"/>
      <c r="E156" s="8"/>
      <c r="F156" s="8"/>
      <c r="G156" s="8"/>
      <c r="H156" s="8"/>
      <c r="I156" s="8"/>
      <c r="J156" s="91"/>
      <c r="K156" s="91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</row>
    <row r="157" spans="1:29" ht="12.75" customHeight="1">
      <c r="A157" s="8"/>
      <c r="B157" s="8"/>
      <c r="C157" s="8"/>
      <c r="D157" s="8"/>
      <c r="E157" s="8"/>
      <c r="F157" s="8"/>
      <c r="G157" s="8"/>
      <c r="H157" s="8"/>
      <c r="I157" s="8"/>
      <c r="J157" s="91"/>
      <c r="K157" s="91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</row>
    <row r="158" spans="1:29" ht="12.75" customHeight="1">
      <c r="A158" s="8"/>
      <c r="B158" s="8"/>
      <c r="C158" s="8"/>
      <c r="D158" s="8"/>
      <c r="E158" s="8"/>
      <c r="F158" s="8"/>
      <c r="G158" s="8"/>
      <c r="H158" s="8"/>
      <c r="I158" s="8"/>
      <c r="J158" s="91"/>
      <c r="K158" s="91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</row>
    <row r="159" spans="1:29" ht="12.75" customHeight="1">
      <c r="A159" s="8"/>
      <c r="B159" s="8"/>
      <c r="C159" s="8"/>
      <c r="D159" s="8"/>
      <c r="E159" s="8"/>
      <c r="F159" s="8"/>
      <c r="G159" s="8"/>
      <c r="H159" s="8"/>
      <c r="I159" s="8"/>
      <c r="J159" s="91"/>
      <c r="K159" s="91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</row>
    <row r="160" spans="1:29" ht="12.75" customHeight="1">
      <c r="A160" s="8"/>
      <c r="B160" s="8"/>
      <c r="C160" s="8"/>
      <c r="D160" s="8"/>
      <c r="E160" s="8"/>
      <c r="F160" s="8"/>
      <c r="G160" s="8"/>
      <c r="H160" s="8"/>
      <c r="I160" s="8"/>
      <c r="J160" s="91"/>
      <c r="K160" s="91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</row>
    <row r="161" spans="1:29" ht="12.75" customHeight="1">
      <c r="A161" s="8"/>
      <c r="B161" s="8"/>
      <c r="C161" s="8"/>
      <c r="D161" s="8"/>
      <c r="E161" s="8"/>
      <c r="F161" s="8"/>
      <c r="G161" s="8"/>
      <c r="H161" s="8"/>
      <c r="I161" s="8"/>
      <c r="J161" s="91"/>
      <c r="K161" s="91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</row>
    <row r="162" spans="1:29" ht="12.75" customHeight="1">
      <c r="A162" s="8"/>
      <c r="B162" s="8"/>
      <c r="C162" s="8"/>
      <c r="D162" s="8"/>
      <c r="E162" s="8"/>
      <c r="F162" s="8"/>
      <c r="G162" s="8"/>
      <c r="H162" s="8"/>
      <c r="I162" s="8"/>
      <c r="J162" s="91"/>
      <c r="K162" s="91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</row>
    <row r="163" spans="1:29" ht="12.75" customHeight="1">
      <c r="A163" s="8"/>
      <c r="B163" s="8"/>
      <c r="C163" s="8"/>
      <c r="D163" s="8"/>
      <c r="E163" s="8"/>
      <c r="F163" s="8"/>
      <c r="G163" s="8"/>
      <c r="H163" s="8"/>
      <c r="I163" s="8"/>
      <c r="J163" s="91"/>
      <c r="K163" s="91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</row>
    <row r="164" spans="1:29" ht="12.75" customHeight="1">
      <c r="A164" s="8"/>
      <c r="B164" s="8"/>
      <c r="C164" s="8"/>
      <c r="D164" s="8"/>
      <c r="E164" s="8"/>
      <c r="F164" s="8"/>
      <c r="G164" s="8"/>
      <c r="H164" s="8"/>
      <c r="I164" s="8"/>
      <c r="J164" s="91"/>
      <c r="K164" s="91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</row>
    <row r="165" spans="1:29" ht="12.75" customHeight="1">
      <c r="A165" s="8"/>
      <c r="B165" s="8"/>
      <c r="C165" s="8"/>
      <c r="D165" s="8"/>
      <c r="E165" s="8"/>
      <c r="F165" s="8"/>
      <c r="G165" s="8"/>
      <c r="H165" s="8"/>
      <c r="I165" s="8"/>
      <c r="J165" s="91"/>
      <c r="K165" s="91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</row>
    <row r="166" spans="1:29" ht="12.75" customHeight="1">
      <c r="A166" s="8"/>
      <c r="B166" s="8"/>
      <c r="C166" s="8"/>
      <c r="D166" s="8"/>
      <c r="E166" s="8"/>
      <c r="F166" s="8"/>
      <c r="G166" s="8"/>
      <c r="H166" s="8"/>
      <c r="I166" s="8"/>
      <c r="J166" s="91"/>
      <c r="K166" s="91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</row>
    <row r="167" spans="1:29" ht="12.75" customHeight="1">
      <c r="A167" s="8"/>
      <c r="B167" s="8"/>
      <c r="C167" s="8"/>
      <c r="D167" s="8"/>
      <c r="E167" s="8"/>
      <c r="F167" s="8"/>
      <c r="G167" s="8"/>
      <c r="H167" s="8"/>
      <c r="I167" s="8"/>
      <c r="J167" s="91"/>
      <c r="K167" s="91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</row>
    <row r="168" spans="1:29" ht="12.75" customHeight="1">
      <c r="A168" s="8"/>
      <c r="B168" s="8"/>
      <c r="C168" s="8"/>
      <c r="D168" s="8"/>
      <c r="E168" s="8"/>
      <c r="F168" s="8"/>
      <c r="G168" s="8"/>
      <c r="H168" s="8"/>
      <c r="I168" s="8"/>
      <c r="J168" s="91"/>
      <c r="K168" s="91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</row>
    <row r="169" spans="1:29" ht="12.75" customHeight="1">
      <c r="A169" s="8"/>
      <c r="B169" s="8"/>
      <c r="C169" s="8"/>
      <c r="D169" s="8"/>
      <c r="E169" s="8"/>
      <c r="F169" s="8"/>
      <c r="G169" s="8"/>
      <c r="H169" s="8"/>
      <c r="I169" s="8"/>
      <c r="J169" s="91"/>
      <c r="K169" s="91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</row>
    <row r="170" spans="1:29" ht="12.75" customHeight="1">
      <c r="A170" s="8"/>
      <c r="B170" s="8"/>
      <c r="C170" s="8"/>
      <c r="D170" s="8"/>
      <c r="E170" s="8"/>
      <c r="F170" s="8"/>
      <c r="G170" s="8"/>
      <c r="H170" s="8"/>
      <c r="I170" s="8"/>
      <c r="J170" s="91"/>
      <c r="K170" s="91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</row>
    <row r="171" spans="1:29" ht="12.75" customHeight="1">
      <c r="A171" s="8"/>
      <c r="B171" s="8"/>
      <c r="C171" s="8"/>
      <c r="D171" s="8"/>
      <c r="E171" s="8"/>
      <c r="F171" s="8"/>
      <c r="G171" s="8"/>
      <c r="H171" s="8"/>
      <c r="I171" s="8"/>
      <c r="J171" s="91"/>
      <c r="K171" s="91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</row>
    <row r="172" spans="1:29" ht="12.75" customHeight="1">
      <c r="A172" s="8"/>
      <c r="B172" s="8"/>
      <c r="C172" s="8"/>
      <c r="D172" s="8"/>
      <c r="E172" s="8"/>
      <c r="F172" s="8"/>
      <c r="G172" s="8"/>
      <c r="H172" s="8"/>
      <c r="I172" s="8"/>
      <c r="J172" s="91"/>
      <c r="K172" s="91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</row>
    <row r="173" spans="1:29" ht="12.75" customHeight="1">
      <c r="A173" s="8"/>
      <c r="B173" s="8"/>
      <c r="C173" s="8"/>
      <c r="D173" s="8"/>
      <c r="E173" s="8"/>
      <c r="F173" s="8"/>
      <c r="G173" s="8"/>
      <c r="H173" s="8"/>
      <c r="I173" s="8"/>
      <c r="J173" s="91"/>
      <c r="K173" s="91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</row>
    <row r="174" spans="1:29" ht="12.75" customHeight="1">
      <c r="A174" s="8"/>
      <c r="B174" s="8"/>
      <c r="C174" s="8"/>
      <c r="D174" s="8"/>
      <c r="E174" s="8"/>
      <c r="F174" s="8"/>
      <c r="G174" s="8"/>
      <c r="H174" s="8"/>
      <c r="I174" s="8"/>
      <c r="J174" s="91"/>
      <c r="K174" s="91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</row>
    <row r="175" spans="1:29" ht="12.75" customHeight="1">
      <c r="A175" s="8"/>
      <c r="B175" s="8"/>
      <c r="C175" s="8"/>
      <c r="D175" s="8"/>
      <c r="E175" s="8"/>
      <c r="F175" s="8"/>
      <c r="G175" s="8"/>
      <c r="H175" s="8"/>
      <c r="I175" s="8"/>
      <c r="J175" s="91"/>
      <c r="K175" s="91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</row>
    <row r="176" spans="1:29" ht="12.75" customHeight="1">
      <c r="A176" s="8"/>
      <c r="B176" s="8"/>
      <c r="C176" s="8"/>
      <c r="D176" s="8"/>
      <c r="E176" s="8"/>
      <c r="F176" s="8"/>
      <c r="G176" s="8"/>
      <c r="H176" s="8"/>
      <c r="I176" s="8"/>
      <c r="J176" s="91"/>
      <c r="K176" s="91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</row>
    <row r="177" spans="1:29" ht="12.75" customHeight="1">
      <c r="A177" s="8"/>
      <c r="B177" s="8"/>
      <c r="C177" s="8"/>
      <c r="D177" s="8"/>
      <c r="E177" s="8"/>
      <c r="F177" s="8"/>
      <c r="G177" s="8"/>
      <c r="H177" s="8"/>
      <c r="I177" s="8"/>
      <c r="J177" s="91"/>
      <c r="K177" s="91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</row>
    <row r="178" spans="1:29" ht="12.75" customHeight="1">
      <c r="A178" s="8"/>
      <c r="B178" s="8"/>
      <c r="C178" s="8"/>
      <c r="D178" s="8"/>
      <c r="E178" s="8"/>
      <c r="F178" s="8"/>
      <c r="G178" s="8"/>
      <c r="H178" s="8"/>
      <c r="I178" s="8"/>
      <c r="J178" s="91"/>
      <c r="K178" s="91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</row>
    <row r="179" spans="1:29" ht="12.75" customHeight="1">
      <c r="A179" s="8"/>
      <c r="B179" s="8"/>
      <c r="C179" s="8"/>
      <c r="D179" s="8"/>
      <c r="E179" s="8"/>
      <c r="F179" s="8"/>
      <c r="G179" s="8"/>
      <c r="H179" s="8"/>
      <c r="I179" s="8"/>
      <c r="J179" s="91"/>
      <c r="K179" s="91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</row>
    <row r="180" spans="1:29" ht="12.75" customHeight="1">
      <c r="A180" s="8"/>
      <c r="B180" s="8"/>
      <c r="C180" s="8"/>
      <c r="D180" s="8"/>
      <c r="E180" s="8"/>
      <c r="F180" s="8"/>
      <c r="G180" s="8"/>
      <c r="H180" s="8"/>
      <c r="I180" s="8"/>
      <c r="J180" s="91"/>
      <c r="K180" s="91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</row>
    <row r="181" spans="1:29" ht="12.75" customHeight="1">
      <c r="A181" s="8"/>
      <c r="B181" s="8"/>
      <c r="C181" s="8"/>
      <c r="D181" s="8"/>
      <c r="E181" s="8"/>
      <c r="F181" s="8"/>
      <c r="G181" s="8"/>
      <c r="H181" s="8"/>
      <c r="I181" s="8"/>
      <c r="J181" s="91"/>
      <c r="K181" s="91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</row>
    <row r="182" spans="1:29" ht="12.75" customHeight="1">
      <c r="A182" s="8"/>
      <c r="B182" s="8"/>
      <c r="C182" s="8"/>
      <c r="D182" s="8"/>
      <c r="E182" s="8"/>
      <c r="F182" s="8"/>
      <c r="G182" s="8"/>
      <c r="H182" s="8"/>
      <c r="I182" s="8"/>
      <c r="J182" s="91"/>
      <c r="K182" s="91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</row>
    <row r="183" spans="1:29" ht="12.75" customHeight="1">
      <c r="A183" s="8"/>
      <c r="B183" s="8"/>
      <c r="C183" s="8"/>
      <c r="D183" s="8"/>
      <c r="E183" s="8"/>
      <c r="F183" s="8"/>
      <c r="G183" s="8"/>
      <c r="H183" s="8"/>
      <c r="I183" s="8"/>
      <c r="J183" s="91"/>
      <c r="K183" s="91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</row>
    <row r="184" spans="1:29" ht="12.75" customHeight="1">
      <c r="A184" s="8"/>
      <c r="B184" s="8"/>
      <c r="C184" s="8"/>
      <c r="D184" s="8"/>
      <c r="E184" s="8"/>
      <c r="F184" s="8"/>
      <c r="G184" s="8"/>
      <c r="H184" s="8"/>
      <c r="I184" s="8"/>
      <c r="J184" s="91"/>
      <c r="K184" s="91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</row>
    <row r="185" spans="1:29" ht="12.75" customHeight="1">
      <c r="A185" s="8"/>
      <c r="B185" s="8"/>
      <c r="C185" s="8"/>
      <c r="D185" s="8"/>
      <c r="E185" s="8"/>
      <c r="F185" s="8"/>
      <c r="G185" s="8"/>
      <c r="H185" s="8"/>
      <c r="I185" s="8"/>
      <c r="J185" s="91"/>
      <c r="K185" s="91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</row>
    <row r="186" spans="1:29" ht="12.75" customHeight="1">
      <c r="A186" s="8"/>
      <c r="B186" s="8"/>
      <c r="C186" s="8"/>
      <c r="D186" s="8"/>
      <c r="E186" s="8"/>
      <c r="F186" s="8"/>
      <c r="G186" s="8"/>
      <c r="H186" s="8"/>
      <c r="I186" s="8"/>
      <c r="J186" s="91"/>
      <c r="K186" s="91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</row>
    <row r="187" spans="1:29" ht="12.75" customHeight="1">
      <c r="A187" s="8"/>
      <c r="B187" s="8"/>
      <c r="C187" s="8"/>
      <c r="D187" s="8"/>
      <c r="E187" s="8"/>
      <c r="F187" s="8"/>
      <c r="G187" s="8"/>
      <c r="H187" s="8"/>
      <c r="I187" s="8"/>
      <c r="J187" s="91"/>
      <c r="K187" s="91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</row>
    <row r="188" spans="1:29" ht="12.75" customHeight="1">
      <c r="A188" s="8"/>
      <c r="B188" s="8"/>
      <c r="C188" s="8"/>
      <c r="D188" s="8"/>
      <c r="E188" s="8"/>
      <c r="F188" s="8"/>
      <c r="G188" s="8"/>
      <c r="H188" s="8"/>
      <c r="I188" s="8"/>
      <c r="J188" s="91"/>
      <c r="K188" s="91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</row>
    <row r="189" spans="1:29" ht="12.75" customHeight="1">
      <c r="A189" s="8"/>
      <c r="B189" s="8"/>
      <c r="C189" s="8"/>
      <c r="D189" s="8"/>
      <c r="E189" s="8"/>
      <c r="F189" s="8"/>
      <c r="G189" s="8"/>
      <c r="H189" s="8"/>
      <c r="I189" s="8"/>
      <c r="J189" s="91"/>
      <c r="K189" s="91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</row>
    <row r="190" spans="1:29" ht="12.75" customHeight="1">
      <c r="A190" s="8"/>
      <c r="B190" s="8"/>
      <c r="C190" s="8"/>
      <c r="D190" s="8"/>
      <c r="E190" s="8"/>
      <c r="F190" s="8"/>
      <c r="G190" s="8"/>
      <c r="H190" s="8"/>
      <c r="I190" s="8"/>
      <c r="J190" s="91"/>
      <c r="K190" s="91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</row>
    <row r="191" spans="1:29" ht="12.75" customHeight="1">
      <c r="A191" s="8"/>
      <c r="B191" s="8"/>
      <c r="C191" s="8"/>
      <c r="D191" s="8"/>
      <c r="E191" s="8"/>
      <c r="F191" s="8"/>
      <c r="G191" s="8"/>
      <c r="H191" s="8"/>
      <c r="I191" s="8"/>
      <c r="J191" s="91"/>
      <c r="K191" s="91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</row>
    <row r="192" spans="1:29" ht="12.75" customHeight="1">
      <c r="A192" s="8"/>
      <c r="B192" s="8"/>
      <c r="C192" s="8"/>
      <c r="D192" s="8"/>
      <c r="E192" s="8"/>
      <c r="F192" s="8"/>
      <c r="G192" s="8"/>
      <c r="H192" s="8"/>
      <c r="I192" s="8"/>
      <c r="J192" s="91"/>
      <c r="K192" s="91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</row>
    <row r="193" spans="1:29" ht="12.75" customHeight="1">
      <c r="A193" s="8"/>
      <c r="B193" s="8"/>
      <c r="C193" s="8"/>
      <c r="D193" s="8"/>
      <c r="E193" s="8"/>
      <c r="F193" s="8"/>
      <c r="G193" s="8"/>
      <c r="H193" s="8"/>
      <c r="I193" s="8"/>
      <c r="J193" s="91"/>
      <c r="K193" s="91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</row>
    <row r="194" spans="1:29" ht="12.75" customHeight="1">
      <c r="A194" s="8"/>
      <c r="B194" s="8"/>
      <c r="C194" s="8"/>
      <c r="D194" s="8"/>
      <c r="E194" s="8"/>
      <c r="F194" s="8"/>
      <c r="G194" s="8"/>
      <c r="H194" s="8"/>
      <c r="I194" s="8"/>
      <c r="J194" s="91"/>
      <c r="K194" s="91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</row>
    <row r="195" spans="1:29" ht="12.75" customHeight="1">
      <c r="A195" s="8"/>
      <c r="B195" s="8"/>
      <c r="C195" s="8"/>
      <c r="D195" s="8"/>
      <c r="E195" s="8"/>
      <c r="F195" s="8"/>
      <c r="G195" s="8"/>
      <c r="H195" s="8"/>
      <c r="I195" s="8"/>
      <c r="J195" s="91"/>
      <c r="K195" s="91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</row>
    <row r="196" spans="1:29" ht="12.75" customHeight="1">
      <c r="A196" s="8"/>
      <c r="B196" s="8"/>
      <c r="C196" s="8"/>
      <c r="D196" s="8"/>
      <c r="E196" s="8"/>
      <c r="F196" s="8"/>
      <c r="G196" s="8"/>
      <c r="H196" s="8"/>
      <c r="I196" s="8"/>
      <c r="J196" s="91"/>
      <c r="K196" s="91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</row>
    <row r="197" spans="1:29" ht="12.75" customHeight="1">
      <c r="A197" s="8"/>
      <c r="B197" s="8"/>
      <c r="C197" s="8"/>
      <c r="D197" s="8"/>
      <c r="E197" s="8"/>
      <c r="F197" s="8"/>
      <c r="G197" s="8"/>
      <c r="H197" s="8"/>
      <c r="I197" s="8"/>
      <c r="J197" s="91"/>
      <c r="K197" s="91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</row>
    <row r="198" spans="1:29" ht="54.75" customHeight="1">
      <c r="A198" s="8"/>
      <c r="B198" s="8"/>
      <c r="C198" s="8"/>
      <c r="D198" s="8"/>
      <c r="E198" s="8"/>
      <c r="F198" s="8"/>
      <c r="G198" s="8"/>
      <c r="H198" s="8"/>
      <c r="I198" s="8"/>
      <c r="J198" s="91"/>
      <c r="K198" s="91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</row>
    <row r="199" spans="1:29" ht="18" customHeight="1">
      <c r="A199" s="273" t="s">
        <v>132</v>
      </c>
      <c r="B199" s="8"/>
      <c r="C199" s="8"/>
      <c r="D199" s="8"/>
      <c r="E199" s="8"/>
      <c r="F199" s="8"/>
      <c r="G199" s="8"/>
      <c r="H199" s="8"/>
      <c r="I199" s="8"/>
      <c r="J199" s="91"/>
      <c r="K199" s="91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</row>
    <row r="200" spans="1:29" ht="18" customHeight="1">
      <c r="A200" s="275"/>
    </row>
    <row r="201" spans="1:29" ht="18" customHeight="1">
      <c r="A201" s="275"/>
    </row>
    <row r="202" spans="1:29" ht="12.75" customHeight="1"/>
    <row r="203" spans="1:29" ht="12.75" customHeight="1"/>
    <row r="204" spans="1:29" ht="12.75" customHeight="1"/>
    <row r="205" spans="1:29" ht="12.75" customHeight="1"/>
    <row r="206" spans="1:29" ht="12.75" customHeight="1"/>
    <row r="207" spans="1:29" ht="12.75" customHeight="1"/>
    <row r="208" spans="1:29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  <row r="1024" ht="12.75" customHeight="1"/>
    <row r="1025" ht="12.75" customHeight="1"/>
    <row r="1026" ht="12.75" customHeight="1"/>
    <row r="1027" ht="12.75" customHeight="1"/>
    <row r="1028" ht="12.75" customHeight="1"/>
    <row r="1029" ht="12.75" customHeight="1"/>
    <row r="1030" ht="12.75" customHeight="1"/>
  </sheetData>
  <mergeCells count="6">
    <mergeCell ref="J11:J12"/>
    <mergeCell ref="D11:D12"/>
    <mergeCell ref="E11:E12"/>
    <mergeCell ref="F11:F12"/>
    <mergeCell ref="H12:I12"/>
    <mergeCell ref="H11:I11"/>
  </mergeCells>
  <pageMargins left="0.23611111111111099" right="0.23611111111111099" top="0.35416666666666702" bottom="0" header="0.51180555555555496" footer="0.51180555555555496"/>
  <pageSetup paperSize="9" firstPageNumber="0" fitToHeight="0" orientation="portrait" horizontalDpi="300" verticalDpi="300"/>
  <rowBreaks count="3" manualBreakCount="3">
    <brk id="45" max="16383" man="1"/>
    <brk id="88" max="16383" man="1"/>
    <brk id="145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00"/>
  <sheetViews>
    <sheetView zoomScaleNormal="100" workbookViewId="0">
      <selection activeCellId="1" sqref="A19:A21 A1"/>
    </sheetView>
  </sheetViews>
  <sheetFormatPr defaultRowHeight="12.75" outlineLevelRow="2" outlineLevelCol="1"/>
  <cols>
    <col min="1" max="4" width="12.5703125" customWidth="1"/>
    <col min="5" max="5" width="14" customWidth="1"/>
    <col min="6" max="6" width="11.5703125"/>
    <col min="7" max="7" width="19.42578125" hidden="1" customWidth="1" outlineLevel="1"/>
    <col min="8" max="8" width="40" customWidth="1"/>
    <col min="9" max="9" width="12.5703125" customWidth="1"/>
    <col min="10" max="1025" width="14.42578125" customWidth="1"/>
  </cols>
  <sheetData>
    <row r="1" spans="1:9" ht="15.75" customHeight="1">
      <c r="A1" s="286"/>
      <c r="B1" s="286"/>
      <c r="C1" s="29"/>
      <c r="D1" s="92"/>
      <c r="E1" s="93" t="s">
        <v>133</v>
      </c>
      <c r="F1" s="29"/>
      <c r="G1" s="94"/>
      <c r="H1" s="287"/>
    </row>
    <row r="2" spans="1:9" ht="15.75" customHeight="1">
      <c r="A2" s="286"/>
      <c r="B2" s="286"/>
      <c r="C2" s="29"/>
      <c r="D2" s="92"/>
      <c r="E2" s="95" t="s">
        <v>134</v>
      </c>
      <c r="F2" s="29"/>
      <c r="G2" s="94"/>
      <c r="H2" s="287"/>
    </row>
    <row r="3" spans="1:9" ht="15.75" customHeight="1">
      <c r="A3" s="286"/>
      <c r="B3" s="286"/>
      <c r="C3" s="29"/>
      <c r="D3" s="29"/>
      <c r="E3" s="96" t="s">
        <v>135</v>
      </c>
      <c r="F3" s="29"/>
      <c r="G3" s="97"/>
      <c r="H3" s="287"/>
    </row>
    <row r="4" spans="1:9" ht="15.75" customHeight="1">
      <c r="A4" s="286"/>
      <c r="B4" s="286"/>
      <c r="C4" s="29"/>
      <c r="D4" s="29"/>
      <c r="E4" s="95" t="s">
        <v>136</v>
      </c>
      <c r="F4" s="29"/>
      <c r="G4" s="97"/>
      <c r="H4" s="287"/>
    </row>
    <row r="5" spans="1:9" ht="15.75" customHeight="1">
      <c r="D5" s="29"/>
      <c r="E5" s="98" t="s">
        <v>137</v>
      </c>
      <c r="F5" s="29"/>
      <c r="G5" s="94"/>
      <c r="H5" s="99" t="s">
        <v>138</v>
      </c>
    </row>
    <row r="6" spans="1:9" ht="15.75" customHeight="1">
      <c r="A6" s="100"/>
      <c r="B6" s="29"/>
      <c r="C6" s="101" t="s">
        <v>139</v>
      </c>
      <c r="D6" s="29"/>
      <c r="E6" s="95" t="s">
        <v>140</v>
      </c>
      <c r="F6" s="29"/>
      <c r="G6" s="94"/>
      <c r="H6" s="102" t="s">
        <v>141</v>
      </c>
    </row>
    <row r="7" spans="1:9" ht="15.75" customHeight="1">
      <c r="A7" s="103" t="s">
        <v>142</v>
      </c>
      <c r="B7" s="29"/>
      <c r="C7" s="104">
        <v>0.2</v>
      </c>
      <c r="D7" s="29"/>
      <c r="E7" s="96" t="s">
        <v>143</v>
      </c>
      <c r="F7" s="29"/>
      <c r="G7" s="94"/>
      <c r="H7" s="105"/>
    </row>
    <row r="8" spans="1:9" ht="15.75" customHeight="1">
      <c r="A8" s="101" t="s">
        <v>144</v>
      </c>
      <c r="D8" s="29"/>
      <c r="E8" s="96" t="s">
        <v>145</v>
      </c>
      <c r="F8" s="29"/>
      <c r="G8" s="94"/>
    </row>
    <row r="9" spans="1:9" ht="15.75" customHeight="1">
      <c r="A9" s="288"/>
      <c r="B9" s="288"/>
      <c r="C9" s="106"/>
      <c r="D9" s="106"/>
      <c r="E9" s="29"/>
      <c r="F9" s="29"/>
      <c r="G9" s="94"/>
      <c r="H9" s="105"/>
    </row>
    <row r="10" spans="1:9" ht="15.75" customHeight="1">
      <c r="A10" s="289" t="s">
        <v>146</v>
      </c>
      <c r="B10" s="289" t="s">
        <v>147</v>
      </c>
      <c r="C10" s="290" t="s">
        <v>148</v>
      </c>
      <c r="D10" s="290"/>
      <c r="E10" s="289" t="s">
        <v>149</v>
      </c>
      <c r="F10" s="289" t="s">
        <v>150</v>
      </c>
      <c r="G10" s="289" t="s">
        <v>15</v>
      </c>
      <c r="H10" s="289" t="s">
        <v>151</v>
      </c>
    </row>
    <row r="11" spans="1:9" ht="15.75" customHeight="1">
      <c r="A11" s="289"/>
      <c r="B11" s="289"/>
      <c r="C11" s="107" t="s">
        <v>23</v>
      </c>
      <c r="D11" s="107" t="s">
        <v>24</v>
      </c>
      <c r="E11" s="289"/>
      <c r="F11" s="289"/>
      <c r="G11" s="289"/>
      <c r="H11" s="289"/>
    </row>
    <row r="12" spans="1:9" ht="15.75" customHeight="1">
      <c r="A12" s="108" t="s">
        <v>73</v>
      </c>
      <c r="B12" s="109"/>
      <c r="C12" s="109"/>
      <c r="D12" s="109"/>
      <c r="E12" s="109"/>
      <c r="F12" s="109"/>
      <c r="G12" s="110"/>
      <c r="H12" s="111"/>
    </row>
    <row r="13" spans="1:9" ht="15.75" customHeight="1" outlineLevel="1">
      <c r="A13" s="112" t="s">
        <v>152</v>
      </c>
      <c r="B13" s="113"/>
      <c r="C13" s="113"/>
      <c r="D13" s="113"/>
      <c r="E13" s="113"/>
      <c r="F13" s="113"/>
      <c r="G13" s="114"/>
      <c r="H13" s="115"/>
    </row>
    <row r="14" spans="1:9" ht="22.5" customHeight="1" outlineLevel="2">
      <c r="A14" s="291"/>
      <c r="B14" s="117" t="s">
        <v>153</v>
      </c>
      <c r="C14" s="118">
        <f>ROUND(D14*(1-$C$7),0)</f>
        <v>1100</v>
      </c>
      <c r="D14" s="119">
        <v>1375</v>
      </c>
      <c r="E14" s="120" t="s">
        <v>154</v>
      </c>
      <c r="F14" s="120" t="s">
        <v>155</v>
      </c>
      <c r="G14" s="121" t="s">
        <v>156</v>
      </c>
      <c r="H14" s="292" t="s">
        <v>157</v>
      </c>
      <c r="I14" s="123"/>
    </row>
    <row r="15" spans="1:9" ht="22.5" customHeight="1" outlineLevel="2">
      <c r="A15" s="291"/>
      <c r="B15" s="124" t="s">
        <v>158</v>
      </c>
      <c r="C15" s="125">
        <f>ROUND(D15*(1-$C$7),0)</f>
        <v>1018</v>
      </c>
      <c r="D15" s="126">
        <v>1273</v>
      </c>
      <c r="E15" s="127" t="s">
        <v>154</v>
      </c>
      <c r="F15" s="127" t="s">
        <v>155</v>
      </c>
      <c r="G15" s="128" t="s">
        <v>159</v>
      </c>
      <c r="H15" s="292"/>
      <c r="I15" s="129" t="s">
        <v>160</v>
      </c>
    </row>
    <row r="16" spans="1:9" ht="22.5" customHeight="1" outlineLevel="2">
      <c r="A16" s="291"/>
      <c r="B16" s="130" t="s">
        <v>161</v>
      </c>
      <c r="C16" s="118">
        <f>ROUND(D16*(1-$C$7),0)</f>
        <v>1016</v>
      </c>
      <c r="D16" s="119">
        <v>1270</v>
      </c>
      <c r="E16" s="120" t="s">
        <v>154</v>
      </c>
      <c r="F16" s="120" t="s">
        <v>155</v>
      </c>
      <c r="G16" s="121" t="s">
        <v>162</v>
      </c>
      <c r="H16" s="292"/>
      <c r="I16" s="123"/>
    </row>
    <row r="17" spans="1:9" ht="22.5" customHeight="1" outlineLevel="2">
      <c r="A17" s="291"/>
      <c r="B17" s="124" t="s">
        <v>163</v>
      </c>
      <c r="C17" s="125">
        <f>ROUND(D17*(1-$C$7),0)</f>
        <v>942</v>
      </c>
      <c r="D17" s="131">
        <v>1177</v>
      </c>
      <c r="E17" s="127" t="s">
        <v>154</v>
      </c>
      <c r="F17" s="127" t="s">
        <v>155</v>
      </c>
      <c r="G17" s="128" t="s">
        <v>162</v>
      </c>
      <c r="H17" s="292"/>
      <c r="I17" s="129" t="s">
        <v>160</v>
      </c>
    </row>
    <row r="18" spans="1:9" ht="45" customHeight="1" outlineLevel="2">
      <c r="A18" s="116"/>
      <c r="B18" s="117" t="s">
        <v>164</v>
      </c>
      <c r="C18" s="118">
        <f>ROUND(D18*(1-$C$7),0)</f>
        <v>1536</v>
      </c>
      <c r="D18" s="119">
        <v>1920</v>
      </c>
      <c r="E18" s="120" t="s">
        <v>165</v>
      </c>
      <c r="F18" s="120" t="s">
        <v>166</v>
      </c>
      <c r="G18" s="121">
        <v>4820120221514</v>
      </c>
      <c r="H18" s="292"/>
      <c r="I18" s="123"/>
    </row>
    <row r="19" spans="1:9" ht="15.75" customHeight="1" outlineLevel="1">
      <c r="A19" s="132" t="s">
        <v>167</v>
      </c>
      <c r="B19" s="133"/>
      <c r="C19" s="133"/>
      <c r="D19" s="133"/>
      <c r="E19" s="133"/>
      <c r="F19" s="133"/>
      <c r="G19" s="128"/>
      <c r="H19" s="134"/>
      <c r="I19" s="123"/>
    </row>
    <row r="20" spans="1:9" ht="22.5" customHeight="1" outlineLevel="2">
      <c r="A20" s="291"/>
      <c r="B20" s="117" t="s">
        <v>168</v>
      </c>
      <c r="C20" s="118">
        <f>ROUND(D20*(1-$C$7),0)</f>
        <v>967</v>
      </c>
      <c r="D20" s="119">
        <v>1209</v>
      </c>
      <c r="E20" s="120" t="s">
        <v>169</v>
      </c>
      <c r="F20" s="120" t="s">
        <v>155</v>
      </c>
      <c r="G20" s="121" t="s">
        <v>170</v>
      </c>
      <c r="H20" s="293" t="s">
        <v>171</v>
      </c>
      <c r="I20" s="123"/>
    </row>
    <row r="21" spans="1:9" ht="22.5" customHeight="1" outlineLevel="2">
      <c r="A21" s="291"/>
      <c r="B21" s="124" t="s">
        <v>172</v>
      </c>
      <c r="C21" s="125">
        <f>ROUND(D21*(1-$C$7),0)</f>
        <v>898</v>
      </c>
      <c r="D21" s="131">
        <v>1122</v>
      </c>
      <c r="E21" s="127" t="s">
        <v>169</v>
      </c>
      <c r="F21" s="127" t="s">
        <v>155</v>
      </c>
      <c r="G21" s="128" t="s">
        <v>170</v>
      </c>
      <c r="H21" s="293"/>
      <c r="I21" s="129" t="s">
        <v>160</v>
      </c>
    </row>
    <row r="22" spans="1:9" ht="15.75" customHeight="1" outlineLevel="1">
      <c r="A22" s="132" t="s">
        <v>173</v>
      </c>
      <c r="B22" s="133"/>
      <c r="C22" s="133"/>
      <c r="D22" s="133"/>
      <c r="E22" s="133"/>
      <c r="F22" s="133"/>
      <c r="G22" s="128"/>
      <c r="H22" s="134"/>
      <c r="I22" s="123"/>
    </row>
    <row r="23" spans="1:9" ht="22.5" customHeight="1" outlineLevel="2">
      <c r="A23" s="291"/>
      <c r="B23" s="117" t="s">
        <v>174</v>
      </c>
      <c r="C23" s="118">
        <f t="shared" ref="C23:C28" si="0">ROUND(D23*(1-$C$7),0)</f>
        <v>650</v>
      </c>
      <c r="D23" s="119">
        <v>813</v>
      </c>
      <c r="E23" s="136" t="s">
        <v>175</v>
      </c>
      <c r="F23" s="120" t="s">
        <v>155</v>
      </c>
      <c r="G23" s="121" t="s">
        <v>176</v>
      </c>
      <c r="H23" s="292" t="s">
        <v>177</v>
      </c>
      <c r="I23" s="123"/>
    </row>
    <row r="24" spans="1:9" ht="22.5" customHeight="1" outlineLevel="2">
      <c r="A24" s="291"/>
      <c r="B24" s="124" t="s">
        <v>178</v>
      </c>
      <c r="C24" s="125">
        <f t="shared" si="0"/>
        <v>614</v>
      </c>
      <c r="D24" s="131">
        <v>767</v>
      </c>
      <c r="E24" s="137" t="s">
        <v>175</v>
      </c>
      <c r="F24" s="137" t="s">
        <v>155</v>
      </c>
      <c r="G24" s="128" t="s">
        <v>179</v>
      </c>
      <c r="H24" s="292"/>
      <c r="I24" s="123"/>
    </row>
    <row r="25" spans="1:9" ht="22.5" customHeight="1" outlineLevel="2">
      <c r="A25" s="291"/>
      <c r="B25" s="117" t="s">
        <v>180</v>
      </c>
      <c r="C25" s="118">
        <f t="shared" si="0"/>
        <v>566</v>
      </c>
      <c r="D25" s="119">
        <v>708</v>
      </c>
      <c r="E25" s="136" t="s">
        <v>175</v>
      </c>
      <c r="F25" s="120" t="s">
        <v>155</v>
      </c>
      <c r="G25" s="121" t="s">
        <v>181</v>
      </c>
      <c r="H25" s="293" t="s">
        <v>182</v>
      </c>
      <c r="I25" s="123"/>
    </row>
    <row r="26" spans="1:9" ht="22.5" customHeight="1" outlineLevel="2">
      <c r="A26" s="291"/>
      <c r="B26" s="124" t="s">
        <v>183</v>
      </c>
      <c r="C26" s="125">
        <f t="shared" si="0"/>
        <v>537</v>
      </c>
      <c r="D26" s="131">
        <v>671</v>
      </c>
      <c r="E26" s="137" t="s">
        <v>175</v>
      </c>
      <c r="F26" s="137" t="s">
        <v>155</v>
      </c>
      <c r="G26" s="128" t="s">
        <v>181</v>
      </c>
      <c r="H26" s="293"/>
      <c r="I26" s="129" t="s">
        <v>160</v>
      </c>
    </row>
    <row r="27" spans="1:9" ht="45" customHeight="1" outlineLevel="2">
      <c r="A27" s="116"/>
      <c r="B27" s="117" t="s">
        <v>184</v>
      </c>
      <c r="C27" s="118">
        <f t="shared" si="0"/>
        <v>650</v>
      </c>
      <c r="D27" s="119">
        <v>812</v>
      </c>
      <c r="E27" s="136" t="s">
        <v>185</v>
      </c>
      <c r="F27" s="120" t="s">
        <v>166</v>
      </c>
      <c r="G27" s="138">
        <v>4820120221620</v>
      </c>
      <c r="H27" s="139" t="s">
        <v>186</v>
      </c>
      <c r="I27" s="123"/>
    </row>
    <row r="28" spans="1:9" ht="45" customHeight="1" outlineLevel="2">
      <c r="A28" s="116"/>
      <c r="B28" s="117" t="s">
        <v>187</v>
      </c>
      <c r="C28" s="118">
        <f t="shared" si="0"/>
        <v>874</v>
      </c>
      <c r="D28" s="119">
        <v>1093</v>
      </c>
      <c r="E28" s="120" t="s">
        <v>188</v>
      </c>
      <c r="F28" s="120" t="s">
        <v>189</v>
      </c>
      <c r="G28" s="121">
        <v>4820120220333</v>
      </c>
      <c r="H28" s="135" t="s">
        <v>190</v>
      </c>
      <c r="I28" s="123"/>
    </row>
    <row r="29" spans="1:9" ht="15.75" customHeight="1" outlineLevel="1">
      <c r="A29" s="132" t="s">
        <v>191</v>
      </c>
      <c r="B29" s="133"/>
      <c r="C29" s="133"/>
      <c r="D29" s="133"/>
      <c r="E29" s="133"/>
      <c r="F29" s="133"/>
      <c r="G29" s="128"/>
      <c r="H29" s="134"/>
      <c r="I29" s="123"/>
    </row>
    <row r="30" spans="1:9" ht="22.5" customHeight="1" outlineLevel="2">
      <c r="A30" s="291"/>
      <c r="B30" s="117" t="s">
        <v>192</v>
      </c>
      <c r="C30" s="118">
        <f>ROUND(D30*(1-$C$7),0)</f>
        <v>538</v>
      </c>
      <c r="D30" s="119">
        <v>673</v>
      </c>
      <c r="E30" s="120" t="s">
        <v>193</v>
      </c>
      <c r="F30" s="120" t="s">
        <v>155</v>
      </c>
      <c r="G30" s="121" t="s">
        <v>194</v>
      </c>
      <c r="H30" s="293" t="s">
        <v>195</v>
      </c>
      <c r="I30" s="123"/>
    </row>
    <row r="31" spans="1:9" ht="22.5" customHeight="1" outlineLevel="2">
      <c r="A31" s="291"/>
      <c r="B31" s="124" t="s">
        <v>196</v>
      </c>
      <c r="C31" s="125">
        <f>ROUND(D31*(1-$C$7),0)</f>
        <v>512</v>
      </c>
      <c r="D31" s="131">
        <v>640</v>
      </c>
      <c r="E31" s="137" t="s">
        <v>193</v>
      </c>
      <c r="F31" s="137" t="s">
        <v>155</v>
      </c>
      <c r="G31" s="128" t="s">
        <v>194</v>
      </c>
      <c r="H31" s="293"/>
      <c r="I31" s="129" t="s">
        <v>160</v>
      </c>
    </row>
    <row r="32" spans="1:9" ht="22.5" customHeight="1" outlineLevel="2">
      <c r="A32" s="291"/>
      <c r="B32" s="117" t="s">
        <v>197</v>
      </c>
      <c r="C32" s="118">
        <f>ROUND(D32*(1-$C$7),0)</f>
        <v>463</v>
      </c>
      <c r="D32" s="119">
        <v>579</v>
      </c>
      <c r="E32" s="120" t="s">
        <v>193</v>
      </c>
      <c r="F32" s="120" t="s">
        <v>155</v>
      </c>
      <c r="G32" s="121" t="s">
        <v>198</v>
      </c>
      <c r="H32" s="293" t="s">
        <v>199</v>
      </c>
      <c r="I32" s="123"/>
    </row>
    <row r="33" spans="1:9" ht="22.5" customHeight="1" outlineLevel="2">
      <c r="A33" s="291"/>
      <c r="B33" s="124" t="s">
        <v>200</v>
      </c>
      <c r="C33" s="125">
        <f>ROUND(D33*(1-$C$7),0)</f>
        <v>445</v>
      </c>
      <c r="D33" s="131">
        <v>556</v>
      </c>
      <c r="E33" s="127" t="s">
        <v>193</v>
      </c>
      <c r="F33" s="127" t="s">
        <v>155</v>
      </c>
      <c r="G33" s="128" t="s">
        <v>198</v>
      </c>
      <c r="H33" s="293"/>
      <c r="I33" s="129" t="s">
        <v>160</v>
      </c>
    </row>
    <row r="34" spans="1:9" ht="15.75" customHeight="1">
      <c r="A34" s="140" t="s">
        <v>201</v>
      </c>
      <c r="B34" s="141"/>
      <c r="C34" s="141"/>
      <c r="D34" s="141"/>
      <c r="E34" s="141"/>
      <c r="F34" s="141"/>
      <c r="G34" s="142"/>
      <c r="H34" s="143"/>
      <c r="I34" s="123"/>
    </row>
    <row r="35" spans="1:9" ht="15.75" customHeight="1" outlineLevel="1">
      <c r="A35" s="132" t="s">
        <v>202</v>
      </c>
      <c r="B35" s="144"/>
      <c r="C35" s="133"/>
      <c r="D35" s="145"/>
      <c r="E35" s="133"/>
      <c r="F35" s="127"/>
      <c r="G35" s="128"/>
      <c r="H35" s="134"/>
      <c r="I35" s="123"/>
    </row>
    <row r="36" spans="1:9" ht="45" customHeight="1" outlineLevel="2">
      <c r="A36" s="116"/>
      <c r="B36" s="117" t="s">
        <v>203</v>
      </c>
      <c r="C36" s="118">
        <f>ROUND(D36*(1-$C$7),0)</f>
        <v>958</v>
      </c>
      <c r="D36" s="119">
        <v>1197</v>
      </c>
      <c r="E36" s="120" t="s">
        <v>204</v>
      </c>
      <c r="F36" s="120" t="s">
        <v>155</v>
      </c>
      <c r="G36" s="121">
        <v>4820120221507</v>
      </c>
      <c r="H36" s="146" t="s">
        <v>205</v>
      </c>
      <c r="I36" s="123"/>
    </row>
    <row r="37" spans="1:9" ht="15.75" customHeight="1" outlineLevel="1">
      <c r="A37" s="132" t="s">
        <v>167</v>
      </c>
      <c r="B37" s="144"/>
      <c r="C37" s="133"/>
      <c r="D37" s="145"/>
      <c r="E37" s="133"/>
      <c r="F37" s="133"/>
      <c r="G37" s="128"/>
      <c r="H37" s="134"/>
      <c r="I37" s="123"/>
    </row>
    <row r="38" spans="1:9" ht="22.5" customHeight="1" outlineLevel="2">
      <c r="A38" s="291"/>
      <c r="B38" s="117" t="s">
        <v>206</v>
      </c>
      <c r="C38" s="118">
        <f>ROUND(D38*(1-$C$7),0)</f>
        <v>887</v>
      </c>
      <c r="D38" s="119">
        <v>1109</v>
      </c>
      <c r="E38" s="120" t="s">
        <v>207</v>
      </c>
      <c r="F38" s="120" t="s">
        <v>155</v>
      </c>
      <c r="G38" s="121" t="s">
        <v>170</v>
      </c>
      <c r="H38" s="294" t="s">
        <v>171</v>
      </c>
      <c r="I38" s="123"/>
    </row>
    <row r="39" spans="1:9" ht="22.5" customHeight="1" outlineLevel="2">
      <c r="A39" s="291"/>
      <c r="B39" s="124" t="s">
        <v>208</v>
      </c>
      <c r="C39" s="125">
        <f>ROUND(D39*(1-$C$7),0)</f>
        <v>826</v>
      </c>
      <c r="D39" s="131">
        <v>1033</v>
      </c>
      <c r="E39" s="127" t="s">
        <v>207</v>
      </c>
      <c r="F39" s="127" t="s">
        <v>155</v>
      </c>
      <c r="G39" s="128" t="s">
        <v>170</v>
      </c>
      <c r="H39" s="294"/>
      <c r="I39" s="129" t="s">
        <v>160</v>
      </c>
    </row>
    <row r="40" spans="1:9" ht="45" customHeight="1" outlineLevel="2">
      <c r="A40" s="116"/>
      <c r="B40" s="117" t="s">
        <v>209</v>
      </c>
      <c r="C40" s="118">
        <f>ROUND(D40*(1-$C$7),0)</f>
        <v>911</v>
      </c>
      <c r="D40" s="119">
        <v>1139</v>
      </c>
      <c r="E40" s="120" t="s">
        <v>210</v>
      </c>
      <c r="F40" s="120" t="s">
        <v>155</v>
      </c>
      <c r="G40" s="121">
        <v>4820120221651</v>
      </c>
      <c r="H40" s="294"/>
      <c r="I40" s="123"/>
    </row>
    <row r="41" spans="1:9" ht="15.75" customHeight="1" outlineLevel="1">
      <c r="A41" s="147" t="s">
        <v>211</v>
      </c>
      <c r="B41" s="133"/>
      <c r="C41" s="133"/>
      <c r="D41" s="133"/>
      <c r="E41" s="133"/>
      <c r="F41" s="133"/>
      <c r="G41" s="128"/>
      <c r="H41" s="134"/>
      <c r="I41" s="123"/>
    </row>
    <row r="42" spans="1:9" ht="39" customHeight="1" outlineLevel="2">
      <c r="A42" s="291"/>
      <c r="B42" s="117" t="s">
        <v>212</v>
      </c>
      <c r="C42" s="118">
        <f>ROUND(D42*(1-$C$7),0)</f>
        <v>614</v>
      </c>
      <c r="D42" s="119">
        <v>768</v>
      </c>
      <c r="E42" s="120" t="s">
        <v>213</v>
      </c>
      <c r="F42" s="120" t="s">
        <v>155</v>
      </c>
      <c r="G42" s="121">
        <v>4820120221453</v>
      </c>
      <c r="H42" s="292" t="s">
        <v>214</v>
      </c>
      <c r="I42" s="123"/>
    </row>
    <row r="43" spans="1:9" ht="39" customHeight="1" outlineLevel="2">
      <c r="A43" s="291"/>
      <c r="B43" s="139" t="s">
        <v>215</v>
      </c>
      <c r="C43" s="118">
        <f>ROUND(D43*(1-$C$7),0)</f>
        <v>509</v>
      </c>
      <c r="D43" s="119">
        <v>636</v>
      </c>
      <c r="E43" s="120" t="s">
        <v>210</v>
      </c>
      <c r="F43" s="120" t="s">
        <v>155</v>
      </c>
      <c r="G43" s="121">
        <v>4820120221750</v>
      </c>
      <c r="H43" s="292"/>
      <c r="I43" s="123"/>
    </row>
    <row r="44" spans="1:9" ht="72" customHeight="1" outlineLevel="2">
      <c r="A44" s="116"/>
      <c r="B44" s="117" t="s">
        <v>216</v>
      </c>
      <c r="C44" s="118">
        <f>ROUND(D44*(1-$C$7),0)</f>
        <v>509</v>
      </c>
      <c r="D44" s="119">
        <v>636</v>
      </c>
      <c r="E44" s="120" t="s">
        <v>210</v>
      </c>
      <c r="F44" s="120" t="s">
        <v>155</v>
      </c>
      <c r="G44" s="148">
        <v>4820120220326</v>
      </c>
      <c r="H44" s="122" t="s">
        <v>217</v>
      </c>
      <c r="I44" s="123"/>
    </row>
    <row r="45" spans="1:9" ht="22.5" customHeight="1" outlineLevel="2">
      <c r="A45" s="291"/>
      <c r="B45" s="117" t="s">
        <v>218</v>
      </c>
      <c r="C45" s="118">
        <f>ROUND(D45*(1-$C$7),0)</f>
        <v>542</v>
      </c>
      <c r="D45" s="119">
        <v>677</v>
      </c>
      <c r="E45" s="120"/>
      <c r="F45" s="120"/>
      <c r="G45" s="148" t="s">
        <v>219</v>
      </c>
      <c r="H45" s="293" t="s">
        <v>220</v>
      </c>
      <c r="I45" s="123"/>
    </row>
    <row r="46" spans="1:9" ht="22.5" customHeight="1" outlineLevel="2">
      <c r="A46" s="291"/>
      <c r="B46" s="124" t="s">
        <v>221</v>
      </c>
      <c r="C46" s="125">
        <f>ROUND(D46*(1-$C$7),0)</f>
        <v>515</v>
      </c>
      <c r="D46" s="131">
        <v>644</v>
      </c>
      <c r="E46" s="127" t="s">
        <v>222</v>
      </c>
      <c r="F46" s="127" t="s">
        <v>155</v>
      </c>
      <c r="G46" s="149" t="s">
        <v>219</v>
      </c>
      <c r="H46" s="293"/>
      <c r="I46" s="129" t="s">
        <v>160</v>
      </c>
    </row>
    <row r="47" spans="1:9" ht="15.75" customHeight="1" outlineLevel="1">
      <c r="A47" s="147" t="s">
        <v>223</v>
      </c>
      <c r="B47" s="133"/>
      <c r="C47" s="133"/>
      <c r="D47" s="133"/>
      <c r="E47" s="133"/>
      <c r="F47" s="133"/>
      <c r="G47" s="128"/>
      <c r="H47" s="134"/>
      <c r="I47" s="123"/>
    </row>
    <row r="48" spans="1:9" ht="22.5" customHeight="1" outlineLevel="2">
      <c r="A48" s="291"/>
      <c r="B48" s="150" t="s">
        <v>224</v>
      </c>
      <c r="C48" s="151">
        <f>ROUND(D48*(1-$C$7),0)</f>
        <v>396</v>
      </c>
      <c r="D48" s="152">
        <v>495</v>
      </c>
      <c r="E48" s="153" t="s">
        <v>222</v>
      </c>
      <c r="F48" s="153" t="s">
        <v>155</v>
      </c>
      <c r="G48" s="154" t="s">
        <v>225</v>
      </c>
      <c r="H48" s="293" t="s">
        <v>226</v>
      </c>
      <c r="I48" s="123"/>
    </row>
    <row r="49" spans="1:9" ht="22.5" customHeight="1" outlineLevel="2">
      <c r="A49" s="291"/>
      <c r="B49" s="155" t="s">
        <v>227</v>
      </c>
      <c r="C49" s="156">
        <f>ROUND(D49*(1-$C$7),0)</f>
        <v>384</v>
      </c>
      <c r="D49" s="157">
        <v>480</v>
      </c>
      <c r="E49" s="158"/>
      <c r="F49" s="158"/>
      <c r="G49" s="159" t="s">
        <v>225</v>
      </c>
      <c r="H49" s="293"/>
      <c r="I49" s="129" t="s">
        <v>160</v>
      </c>
    </row>
    <row r="50" spans="1:9" ht="15.75" customHeight="1">
      <c r="A50" s="140" t="s">
        <v>228</v>
      </c>
      <c r="B50" s="141"/>
      <c r="C50" s="141"/>
      <c r="D50" s="141"/>
      <c r="E50" s="141"/>
      <c r="F50" s="141"/>
      <c r="G50" s="142"/>
      <c r="H50" s="143"/>
      <c r="I50" s="123"/>
    </row>
    <row r="51" spans="1:9" ht="45" customHeight="1" outlineLevel="1">
      <c r="A51" s="116"/>
      <c r="B51" s="117" t="s">
        <v>229</v>
      </c>
      <c r="C51" s="118">
        <f>ROUND(D51*(1-$C$7),0)</f>
        <v>701</v>
      </c>
      <c r="D51" s="119">
        <v>876</v>
      </c>
      <c r="E51" s="120" t="s">
        <v>230</v>
      </c>
      <c r="F51" s="120" t="s">
        <v>231</v>
      </c>
      <c r="G51" s="121">
        <v>4820120221613</v>
      </c>
      <c r="H51" s="146" t="s">
        <v>232</v>
      </c>
      <c r="I51" s="123"/>
    </row>
    <row r="52" spans="1:9" ht="45" customHeight="1" outlineLevel="1">
      <c r="A52" s="116"/>
      <c r="B52" s="117" t="s">
        <v>233</v>
      </c>
      <c r="C52" s="118">
        <f>ROUND(D52*(1-$C$7),0)</f>
        <v>854</v>
      </c>
      <c r="D52" s="119">
        <v>1067</v>
      </c>
      <c r="E52" s="120" t="s">
        <v>234</v>
      </c>
      <c r="F52" s="120" t="s">
        <v>235</v>
      </c>
      <c r="G52" s="121">
        <v>4820120220197</v>
      </c>
      <c r="H52" s="146" t="s">
        <v>236</v>
      </c>
      <c r="I52" s="123"/>
    </row>
    <row r="53" spans="1:9" ht="15.75" customHeight="1">
      <c r="A53" s="160" t="s">
        <v>237</v>
      </c>
      <c r="B53" s="161"/>
      <c r="C53" s="161"/>
      <c r="D53" s="161"/>
      <c r="E53" s="162"/>
      <c r="F53" s="162"/>
      <c r="G53" s="163"/>
      <c r="H53" s="164"/>
      <c r="I53" s="123"/>
    </row>
    <row r="54" spans="1:9" ht="76.5" customHeight="1" outlineLevel="1">
      <c r="A54" s="116"/>
      <c r="B54" s="117" t="s">
        <v>238</v>
      </c>
      <c r="C54" s="118">
        <f>ROUND(D54*(1-$C$7),0)</f>
        <v>3626</v>
      </c>
      <c r="D54" s="119">
        <v>4532</v>
      </c>
      <c r="E54" s="165" t="s">
        <v>239</v>
      </c>
      <c r="F54" s="120" t="s">
        <v>155</v>
      </c>
      <c r="G54" s="121">
        <v>4820120221644</v>
      </c>
      <c r="H54" s="139" t="s">
        <v>240</v>
      </c>
      <c r="I54" s="123"/>
    </row>
    <row r="55" spans="1:9" ht="45" customHeight="1" outlineLevel="1">
      <c r="A55" s="116"/>
      <c r="B55" s="117" t="s">
        <v>241</v>
      </c>
      <c r="C55" s="118">
        <f>ROUND(D55*(1-$C$7),0)</f>
        <v>846</v>
      </c>
      <c r="D55" s="119">
        <v>1058</v>
      </c>
      <c r="E55" s="136" t="s">
        <v>242</v>
      </c>
      <c r="F55" s="120" t="s">
        <v>166</v>
      </c>
      <c r="G55" s="121">
        <v>4820120221637</v>
      </c>
      <c r="H55" s="146" t="s">
        <v>243</v>
      </c>
      <c r="I55" s="123"/>
    </row>
    <row r="56" spans="1:9" ht="22.5" customHeight="1" outlineLevel="1">
      <c r="A56" s="291"/>
      <c r="B56" s="150" t="s">
        <v>244</v>
      </c>
      <c r="C56" s="118">
        <f>ROUND(D56*(1-$C$7),0)</f>
        <v>805</v>
      </c>
      <c r="D56" s="119">
        <v>1006</v>
      </c>
      <c r="E56" s="120" t="s">
        <v>245</v>
      </c>
      <c r="F56" s="120" t="s">
        <v>155</v>
      </c>
      <c r="G56" s="121" t="s">
        <v>246</v>
      </c>
      <c r="H56" s="295" t="s">
        <v>247</v>
      </c>
      <c r="I56" s="123"/>
    </row>
    <row r="57" spans="1:9" ht="22.5" customHeight="1" outlineLevel="1">
      <c r="A57" s="291"/>
      <c r="B57" s="166" t="s">
        <v>248</v>
      </c>
      <c r="C57" s="125">
        <f>ROUND(D57*(1-$C$7),0)</f>
        <v>751</v>
      </c>
      <c r="D57" s="131">
        <v>939</v>
      </c>
      <c r="E57" s="127" t="s">
        <v>245</v>
      </c>
      <c r="F57" s="127" t="s">
        <v>155</v>
      </c>
      <c r="G57" s="128" t="s">
        <v>246</v>
      </c>
      <c r="H57" s="295"/>
      <c r="I57" s="129" t="s">
        <v>160</v>
      </c>
    </row>
    <row r="58" spans="1:9" ht="15.75" customHeight="1">
      <c r="A58" s="160" t="s">
        <v>249</v>
      </c>
      <c r="B58" s="161"/>
      <c r="C58" s="161"/>
      <c r="D58" s="161"/>
      <c r="E58" s="162"/>
      <c r="F58" s="162"/>
      <c r="G58" s="163"/>
      <c r="H58" s="164"/>
      <c r="I58" s="123"/>
    </row>
    <row r="59" spans="1:9" ht="45" customHeight="1" outlineLevel="1">
      <c r="A59" s="116"/>
      <c r="B59" s="117" t="s">
        <v>250</v>
      </c>
      <c r="C59" s="118">
        <f>ROUND(D59*(1-$C$7),0)</f>
        <v>660</v>
      </c>
      <c r="D59" s="119">
        <v>825</v>
      </c>
      <c r="E59" s="120" t="s">
        <v>251</v>
      </c>
      <c r="F59" s="120" t="s">
        <v>155</v>
      </c>
      <c r="G59" s="121">
        <v>4820120220968</v>
      </c>
      <c r="H59" s="146" t="s">
        <v>252</v>
      </c>
      <c r="I59" s="123"/>
    </row>
    <row r="60" spans="1:9" ht="15.75" customHeight="1">
      <c r="A60" s="140" t="s">
        <v>253</v>
      </c>
      <c r="B60" s="141"/>
      <c r="C60" s="141"/>
      <c r="D60" s="141"/>
      <c r="E60" s="167"/>
      <c r="F60" s="167"/>
      <c r="G60" s="168"/>
      <c r="H60" s="169"/>
      <c r="I60" s="123"/>
    </row>
    <row r="61" spans="1:9" ht="45" customHeight="1" outlineLevel="1">
      <c r="A61" s="170"/>
      <c r="B61" s="117" t="s">
        <v>254</v>
      </c>
      <c r="C61" s="118">
        <f>ROUND(D61*(1-$C$7),0)</f>
        <v>562</v>
      </c>
      <c r="D61" s="119">
        <v>703</v>
      </c>
      <c r="E61" s="120" t="s">
        <v>255</v>
      </c>
      <c r="F61" s="120" t="s">
        <v>256</v>
      </c>
      <c r="G61" s="121">
        <v>4820120220555</v>
      </c>
      <c r="H61" s="146" t="s">
        <v>257</v>
      </c>
      <c r="I61" s="123"/>
    </row>
    <row r="62" spans="1:9" ht="15.75" customHeight="1">
      <c r="A62" s="171" t="s">
        <v>258</v>
      </c>
      <c r="B62" s="172"/>
      <c r="C62" s="172"/>
      <c r="D62" s="172"/>
      <c r="E62" s="172"/>
      <c r="F62" s="172"/>
      <c r="G62" s="173"/>
      <c r="H62" s="174"/>
      <c r="I62" s="123"/>
    </row>
    <row r="63" spans="1:9" ht="45" customHeight="1" outlineLevel="1">
      <c r="A63" s="170"/>
      <c r="B63" s="117" t="s">
        <v>259</v>
      </c>
      <c r="C63" s="118">
        <f>ROUND(D63*(1-$C$7),0)</f>
        <v>39</v>
      </c>
      <c r="D63" s="119">
        <v>49</v>
      </c>
      <c r="E63" s="175"/>
      <c r="F63" s="120" t="s">
        <v>260</v>
      </c>
      <c r="G63" s="121" t="s">
        <v>261</v>
      </c>
      <c r="H63" s="146" t="s">
        <v>262</v>
      </c>
      <c r="I63" s="123"/>
    </row>
    <row r="64" spans="1:9" ht="15.75" customHeight="1">
      <c r="A64" s="176" t="s">
        <v>263</v>
      </c>
      <c r="B64" s="172"/>
      <c r="C64" s="172"/>
      <c r="D64" s="172"/>
      <c r="E64" s="172"/>
      <c r="F64" s="172"/>
      <c r="G64" s="173"/>
      <c r="H64" s="174"/>
      <c r="I64" s="123"/>
    </row>
    <row r="65" spans="1:9" ht="22.5" customHeight="1" outlineLevel="1">
      <c r="A65" s="177"/>
      <c r="B65" s="117" t="s">
        <v>264</v>
      </c>
      <c r="C65" s="298">
        <f>ROUND(D65*(1-$C$7),0)</f>
        <v>125</v>
      </c>
      <c r="D65" s="299">
        <v>156</v>
      </c>
      <c r="E65" s="178" t="s">
        <v>265</v>
      </c>
      <c r="F65" s="120"/>
      <c r="G65" s="121"/>
      <c r="H65" s="294" t="s">
        <v>266</v>
      </c>
      <c r="I65" s="179"/>
    </row>
    <row r="66" spans="1:9" ht="22.5" customHeight="1" outlineLevel="1">
      <c r="A66" s="180"/>
      <c r="B66" s="181" t="s">
        <v>267</v>
      </c>
      <c r="C66" s="298"/>
      <c r="D66" s="298"/>
      <c r="E66" s="178" t="s">
        <v>268</v>
      </c>
      <c r="F66" s="120"/>
      <c r="G66" s="121"/>
      <c r="H66" s="294"/>
      <c r="I66" s="179"/>
    </row>
    <row r="67" spans="1:9" ht="22.5" customHeight="1" outlineLevel="1">
      <c r="A67" s="182"/>
      <c r="B67" s="183" t="s">
        <v>269</v>
      </c>
      <c r="C67" s="298"/>
      <c r="D67" s="298"/>
      <c r="E67" s="178" t="s">
        <v>265</v>
      </c>
      <c r="F67" s="120"/>
      <c r="G67" s="121"/>
      <c r="H67" s="294" t="s">
        <v>270</v>
      </c>
      <c r="I67" s="179"/>
    </row>
    <row r="68" spans="1:9" ht="22.5" customHeight="1" outlineLevel="1">
      <c r="A68" s="182"/>
      <c r="B68" s="183" t="s">
        <v>271</v>
      </c>
      <c r="C68" s="298"/>
      <c r="D68" s="298"/>
      <c r="E68" s="178" t="s">
        <v>268</v>
      </c>
      <c r="F68" s="120"/>
      <c r="G68" s="121"/>
      <c r="H68" s="294"/>
      <c r="I68" s="179"/>
    </row>
    <row r="69" spans="1:9" ht="22.5" customHeight="1" outlineLevel="1">
      <c r="A69" s="182"/>
      <c r="B69" s="184" t="s">
        <v>272</v>
      </c>
      <c r="C69" s="298"/>
      <c r="D69" s="298"/>
      <c r="E69" s="178" t="s">
        <v>268</v>
      </c>
      <c r="F69" s="120"/>
      <c r="G69" s="121"/>
      <c r="H69" s="294"/>
      <c r="I69" s="179"/>
    </row>
    <row r="70" spans="1:9" ht="15.75" customHeight="1">
      <c r="A70" s="185" t="s">
        <v>273</v>
      </c>
      <c r="B70" s="186"/>
      <c r="C70" s="186"/>
      <c r="D70" s="187"/>
      <c r="E70" s="29"/>
      <c r="F70" s="29"/>
      <c r="G70" s="94"/>
      <c r="H70" s="105"/>
    </row>
    <row r="71" spans="1:9" ht="15.75" customHeight="1">
      <c r="A71" s="100"/>
      <c r="B71" s="29"/>
      <c r="C71" s="29"/>
      <c r="D71" s="188"/>
      <c r="E71" s="29"/>
      <c r="F71" s="29"/>
      <c r="G71" s="94"/>
      <c r="H71" s="105"/>
    </row>
    <row r="72" spans="1:9" ht="15.75" customHeight="1">
      <c r="A72" s="300" t="s">
        <v>274</v>
      </c>
      <c r="B72" s="300"/>
      <c r="C72" s="300"/>
      <c r="D72" s="300"/>
      <c r="E72" s="189"/>
      <c r="F72" s="300" t="s">
        <v>275</v>
      </c>
      <c r="G72" s="300"/>
      <c r="H72" s="300"/>
    </row>
    <row r="73" spans="1:9" ht="15.75" customHeight="1">
      <c r="B73" s="190"/>
      <c r="C73" s="190"/>
      <c r="D73" s="190"/>
      <c r="E73" s="190"/>
      <c r="F73" s="190"/>
      <c r="G73" s="190"/>
      <c r="H73" s="190"/>
    </row>
    <row r="74" spans="1:9" ht="15.75" customHeight="1">
      <c r="A74" s="190"/>
      <c r="B74" s="190"/>
      <c r="C74" s="296"/>
      <c r="D74" s="297"/>
      <c r="E74" s="29"/>
      <c r="F74" s="191"/>
      <c r="G74" s="94"/>
      <c r="H74" s="192"/>
    </row>
    <row r="75" spans="1:9" ht="15.75" customHeight="1">
      <c r="A75" s="190"/>
      <c r="B75" s="190"/>
      <c r="C75" s="296"/>
      <c r="D75" s="296"/>
      <c r="E75" s="193"/>
      <c r="F75" s="191"/>
      <c r="G75" s="94"/>
      <c r="H75" s="105"/>
    </row>
    <row r="76" spans="1:9" ht="15.75" customHeight="1">
      <c r="A76" s="190"/>
      <c r="B76" s="190"/>
      <c r="C76" s="296"/>
      <c r="D76" s="296"/>
      <c r="E76" s="191"/>
      <c r="F76" s="191"/>
      <c r="G76" s="94"/>
      <c r="H76" s="192"/>
    </row>
    <row r="77" spans="1:9" ht="15.75" customHeight="1">
      <c r="A77" s="100"/>
      <c r="B77" s="191"/>
      <c r="C77" s="194" t="s">
        <v>276</v>
      </c>
      <c r="D77" s="194" t="s">
        <v>277</v>
      </c>
      <c r="E77" s="191"/>
      <c r="F77" s="191"/>
      <c r="G77" s="94"/>
      <c r="H77" s="192"/>
    </row>
    <row r="78" spans="1:9" ht="15.75" customHeight="1"/>
    <row r="79" spans="1:9" ht="15.75" customHeight="1"/>
    <row r="80" spans="1:9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41">
    <mergeCell ref="C74:C76"/>
    <mergeCell ref="D74:D76"/>
    <mergeCell ref="C65:C69"/>
    <mergeCell ref="D65:D69"/>
    <mergeCell ref="H65:H66"/>
    <mergeCell ref="H67:H69"/>
    <mergeCell ref="A72:D72"/>
    <mergeCell ref="F72:H72"/>
    <mergeCell ref="A45:A46"/>
    <mergeCell ref="H45:H46"/>
    <mergeCell ref="A48:A49"/>
    <mergeCell ref="H48:H49"/>
    <mergeCell ref="A56:A57"/>
    <mergeCell ref="H56:H57"/>
    <mergeCell ref="A32:A33"/>
    <mergeCell ref="H32:H33"/>
    <mergeCell ref="A38:A39"/>
    <mergeCell ref="H38:H40"/>
    <mergeCell ref="A42:A43"/>
    <mergeCell ref="H42:H43"/>
    <mergeCell ref="A23:A24"/>
    <mergeCell ref="H23:H24"/>
    <mergeCell ref="A25:A26"/>
    <mergeCell ref="H25:H26"/>
    <mergeCell ref="A30:A31"/>
    <mergeCell ref="H30:H31"/>
    <mergeCell ref="A14:A15"/>
    <mergeCell ref="H14:H18"/>
    <mergeCell ref="A16:A17"/>
    <mergeCell ref="A20:A21"/>
    <mergeCell ref="H20:H21"/>
    <mergeCell ref="A1:B4"/>
    <mergeCell ref="H1:H4"/>
    <mergeCell ref="A9:B9"/>
    <mergeCell ref="A10:A11"/>
    <mergeCell ref="B10:B11"/>
    <mergeCell ref="C10:D10"/>
    <mergeCell ref="E10:E11"/>
    <mergeCell ref="F10:F11"/>
    <mergeCell ref="G10:G11"/>
    <mergeCell ref="H10:H11"/>
  </mergeCells>
  <hyperlinks>
    <hyperlink ref="H5" r:id="rId1" xr:uid="{00000000-0004-0000-0100-000000000000}"/>
  </hyperlinks>
  <pageMargins left="0.7" right="0.7" top="0.75" bottom="0.75" header="0.51180555555555496" footer="0.51180555555555496"/>
  <pageSetup firstPageNumber="0" orientation="landscape" horizontalDpi="300" verticalDpi="30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прайс реле и терморегуляторы</vt:lpstr>
      <vt:lpstr>Лист1</vt:lpstr>
      <vt:lpstr>Лист1!Z_15D4EF5D_3FF5_4265_ABF1_CC5190A9C226_.wvu.Cols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ATOM</dc:creator>
  <dc:description/>
  <cp:lastModifiedBy>Иванюкова Вероника</cp:lastModifiedBy>
  <cp:revision>1</cp:revision>
  <cp:lastPrinted>2024-08-02T08:05:09Z</cp:lastPrinted>
  <dcterms:created xsi:type="dcterms:W3CDTF">2023-08-11T11:06:45Z</dcterms:created>
  <dcterms:modified xsi:type="dcterms:W3CDTF">2024-09-03T05:02:13Z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